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BẢNG LƯƠNG, % PCNG\$$$$$ - %%%%\@@@@. Luong + PCTN NG\1. Nâng (Lg + PC NG)\Luong, PCTN 2020\Lương+PC tháng 7.2020\"/>
    </mc:Choice>
  </mc:AlternateContent>
  <bookViews>
    <workbookView xWindow="0" yWindow="0" windowWidth="20490" windowHeight="7155" tabRatio="584" activeTab="1"/>
  </bookViews>
  <sheets>
    <sheet name="$-TBao1 " sheetId="102" r:id="rId1"/>
    <sheet name="%-TBao2" sheetId="103" r:id="rId2"/>
    <sheet name="- DLiêu Gốc -" sheetId="52" r:id="rId3"/>
  </sheets>
  <externalReferences>
    <externalReference r:id="rId4"/>
    <externalReference r:id="rId5"/>
  </externalReferences>
  <definedNames>
    <definedName name="_xlnm._FilterDatabase" localSheetId="2" hidden="1">'- DLiêu Gốc -'!$A$1:$K$115</definedName>
    <definedName name="_xlnm._FilterDatabase" localSheetId="0" hidden="1">'$-TBao1 '!$A$14:$EF$31</definedName>
    <definedName name="_xlnm._FilterDatabase" localSheetId="1" hidden="1">'%-TBao2'!$A$15:$ER$27</definedName>
    <definedName name="_xlnm.Print_Area" localSheetId="0">'$-TBao1 '!$B$1:$FO$47</definedName>
    <definedName name="_xlnm.Print_Area" localSheetId="1">'%-TBao2'!$B$1:$FR$42</definedName>
    <definedName name="_xlnm.Print_Titles" localSheetId="0">'$-TBao1 '!$9:$12</definedName>
    <definedName name="_xlnm.Print_Titles" localSheetId="1">'%-TBao2'!$11:$15</definedName>
  </definedNames>
  <calcPr calcId="152511"/>
</workbook>
</file>

<file path=xl/calcChain.xml><?xml version="1.0" encoding="utf-8"?>
<calcChain xmlns="http://schemas.openxmlformats.org/spreadsheetml/2006/main">
  <c r="EE24" i="103" l="1"/>
  <c r="EF24" i="103" s="1"/>
  <c r="DM24" i="103"/>
  <c r="DH24" i="103"/>
  <c r="DI24" i="103" s="1"/>
  <c r="DG24" i="103"/>
  <c r="DF24" i="103"/>
  <c r="DD24" i="103"/>
  <c r="CW24" i="103"/>
  <c r="CP24" i="103"/>
  <c r="CK24" i="103"/>
  <c r="CE24" i="103"/>
  <c r="CB24" i="103"/>
  <c r="CA24" i="103"/>
  <c r="BY24" i="103"/>
  <c r="BP24" i="103"/>
  <c r="BF24" i="103"/>
  <c r="BE24" i="103"/>
  <c r="BD24" i="103"/>
  <c r="BC24" i="103"/>
  <c r="BB24" i="103"/>
  <c r="AR24" i="103"/>
  <c r="AP24" i="103"/>
  <c r="AO24" i="103"/>
  <c r="Z24" i="103"/>
  <c r="W24" i="103"/>
  <c r="U24" i="103"/>
  <c r="T24" i="103"/>
  <c r="Q24" i="103"/>
  <c r="O24" i="103" s="1"/>
  <c r="M24" i="103"/>
  <c r="D24" i="103"/>
  <c r="EE23" i="103"/>
  <c r="EF23" i="103" s="1"/>
  <c r="DM23" i="103"/>
  <c r="DH23" i="103"/>
  <c r="DI23" i="103" s="1"/>
  <c r="DG23" i="103"/>
  <c r="DF23" i="103"/>
  <c r="DD23" i="103"/>
  <c r="CW23" i="103"/>
  <c r="CP23" i="103"/>
  <c r="CK23" i="103"/>
  <c r="CE23" i="103"/>
  <c r="CB23" i="103"/>
  <c r="CA23" i="103"/>
  <c r="BY23" i="103"/>
  <c r="BP23" i="103"/>
  <c r="BF23" i="103"/>
  <c r="BE23" i="103"/>
  <c r="AD23" i="103" s="1"/>
  <c r="BB23" i="103" s="1"/>
  <c r="BD23" i="103"/>
  <c r="BC23" i="103"/>
  <c r="AO23" i="103"/>
  <c r="Z23" i="103"/>
  <c r="W23" i="103"/>
  <c r="X23" i="103" s="1"/>
  <c r="CJ23" i="103" s="1"/>
  <c r="U23" i="103"/>
  <c r="T23" i="103"/>
  <c r="Q23" i="103"/>
  <c r="O23" i="103" s="1"/>
  <c r="M23" i="103"/>
  <c r="D23" i="103"/>
  <c r="EE22" i="103"/>
  <c r="EF22" i="103" s="1"/>
  <c r="DM22" i="103"/>
  <c r="DH22" i="103"/>
  <c r="DL22" i="103" s="1"/>
  <c r="DG22" i="103"/>
  <c r="DF22" i="103"/>
  <c r="DD22" i="103"/>
  <c r="CX22" i="103"/>
  <c r="CW22" i="103"/>
  <c r="DA22" i="103" s="1"/>
  <c r="CP22" i="103"/>
  <c r="CK22" i="103"/>
  <c r="CE22" i="103"/>
  <c r="CB22" i="103"/>
  <c r="CA22" i="103"/>
  <c r="BY22" i="103"/>
  <c r="BP22" i="103"/>
  <c r="BF22" i="103"/>
  <c r="BE22" i="103"/>
  <c r="BD22" i="103"/>
  <c r="BC22" i="103"/>
  <c r="AO22" i="103"/>
  <c r="Z22" i="103"/>
  <c r="W22" i="103"/>
  <c r="U22" i="103"/>
  <c r="T22" i="103"/>
  <c r="Q22" i="103"/>
  <c r="O22" i="103" s="1"/>
  <c r="M22" i="103"/>
  <c r="D22" i="103"/>
  <c r="EE21" i="103"/>
  <c r="EF21" i="103" s="1"/>
  <c r="DI21" i="103"/>
  <c r="DH21" i="103"/>
  <c r="DL21" i="103" s="1"/>
  <c r="DG21" i="103"/>
  <c r="CV21" i="103" s="1"/>
  <c r="DF21" i="103"/>
  <c r="DD21" i="103"/>
  <c r="CX21" i="103"/>
  <c r="CW21" i="103"/>
  <c r="DA21" i="103" s="1"/>
  <c r="CP21" i="103"/>
  <c r="CK21" i="103"/>
  <c r="CE21" i="103"/>
  <c r="CB21" i="103"/>
  <c r="CA21" i="103"/>
  <c r="BY21" i="103"/>
  <c r="BP21" i="103"/>
  <c r="BF21" i="103"/>
  <c r="BE21" i="103"/>
  <c r="BB21" i="103" s="1"/>
  <c r="CD21" i="103" s="1"/>
  <c r="BD21" i="103"/>
  <c r="AE21" i="103" s="1"/>
  <c r="AR21" i="103" s="1"/>
  <c r="BC21" i="103"/>
  <c r="AP21" i="103"/>
  <c r="AO21" i="103"/>
  <c r="AC21" i="103"/>
  <c r="AA21" i="103"/>
  <c r="Z21" i="103"/>
  <c r="W21" i="103"/>
  <c r="U21" i="103"/>
  <c r="T21" i="103"/>
  <c r="Q21" i="103"/>
  <c r="O21" i="103" s="1"/>
  <c r="M21" i="103"/>
  <c r="D21" i="103"/>
  <c r="EE20" i="103"/>
  <c r="EF20" i="103" s="1"/>
  <c r="DM20" i="103"/>
  <c r="DH20" i="103"/>
  <c r="DL20" i="103" s="1"/>
  <c r="DG20" i="103"/>
  <c r="DF20" i="103"/>
  <c r="DD20" i="103"/>
  <c r="CX20" i="103"/>
  <c r="CW20" i="103"/>
  <c r="DA20" i="103" s="1"/>
  <c r="CP20" i="103"/>
  <c r="CK20" i="103"/>
  <c r="CE20" i="103"/>
  <c r="CB20" i="103"/>
  <c r="CA20" i="103"/>
  <c r="BY20" i="103"/>
  <c r="BP20" i="103"/>
  <c r="BF20" i="103"/>
  <c r="BE20" i="103"/>
  <c r="AR20" i="103" s="1"/>
  <c r="BD20" i="103"/>
  <c r="BC20" i="103"/>
  <c r="AP20" i="103"/>
  <c r="AO20" i="103"/>
  <c r="Z20" i="103"/>
  <c r="W20" i="103"/>
  <c r="U20" i="103"/>
  <c r="T20" i="103"/>
  <c r="Q20" i="103"/>
  <c r="O20" i="103" s="1"/>
  <c r="M20" i="103"/>
  <c r="D20" i="103"/>
  <c r="EE19" i="103"/>
  <c r="EF19" i="103" s="1"/>
  <c r="DM19" i="103"/>
  <c r="DH19" i="103"/>
  <c r="DL19" i="103" s="1"/>
  <c r="DG19" i="103"/>
  <c r="DF19" i="103"/>
  <c r="DD19" i="103"/>
  <c r="CX19" i="103"/>
  <c r="CW19" i="103"/>
  <c r="DA19" i="103" s="1"/>
  <c r="CP19" i="103"/>
  <c r="CK19" i="103"/>
  <c r="CE19" i="103"/>
  <c r="CB19" i="103"/>
  <c r="CA19" i="103"/>
  <c r="BY19" i="103"/>
  <c r="BP19" i="103"/>
  <c r="BF19" i="103"/>
  <c r="BE19" i="103"/>
  <c r="BD19" i="103"/>
  <c r="BC19" i="103"/>
  <c r="AO19" i="103"/>
  <c r="Z19" i="103"/>
  <c r="W19" i="103"/>
  <c r="U19" i="103"/>
  <c r="T19" i="103"/>
  <c r="Q19" i="103"/>
  <c r="O19" i="103" s="1"/>
  <c r="M19" i="103"/>
  <c r="D19" i="103"/>
  <c r="EE18" i="103"/>
  <c r="EF18" i="103" s="1"/>
  <c r="DM18" i="103"/>
  <c r="DK18" i="103"/>
  <c r="DH18" i="103"/>
  <c r="DL18" i="103" s="1"/>
  <c r="DG18" i="103"/>
  <c r="DF18" i="103"/>
  <c r="DD18" i="103"/>
  <c r="CX18" i="103"/>
  <c r="CW18" i="103"/>
  <c r="DA18" i="103" s="1"/>
  <c r="CP18" i="103"/>
  <c r="CK18" i="103"/>
  <c r="CE18" i="103"/>
  <c r="CB18" i="103"/>
  <c r="CA18" i="103"/>
  <c r="BY18" i="103"/>
  <c r="BP18" i="103"/>
  <c r="BF18" i="103"/>
  <c r="BE18" i="103"/>
  <c r="AD18" i="103" s="1"/>
  <c r="AP18" i="103" s="1"/>
  <c r="BD18" i="103"/>
  <c r="BC18" i="103"/>
  <c r="AO18" i="103"/>
  <c r="Z18" i="103"/>
  <c r="W18" i="103"/>
  <c r="U18" i="103"/>
  <c r="T18" i="103"/>
  <c r="Q18" i="103"/>
  <c r="O18" i="103" s="1"/>
  <c r="M18" i="103"/>
  <c r="D18" i="103"/>
  <c r="EE17" i="103"/>
  <c r="EF17" i="103" s="1"/>
  <c r="DM17" i="103"/>
  <c r="DH17" i="103"/>
  <c r="DL17" i="103" s="1"/>
  <c r="DG17" i="103"/>
  <c r="DF17" i="103"/>
  <c r="DD17" i="103"/>
  <c r="CX17" i="103"/>
  <c r="CW17" i="103"/>
  <c r="DA17" i="103" s="1"/>
  <c r="CP17" i="103"/>
  <c r="CK17" i="103"/>
  <c r="CE17" i="103"/>
  <c r="CB17" i="103"/>
  <c r="CA17" i="103"/>
  <c r="BY17" i="103"/>
  <c r="BP17" i="103"/>
  <c r="BF17" i="103"/>
  <c r="BE17" i="103"/>
  <c r="AR17" i="103" s="1"/>
  <c r="BD17" i="103"/>
  <c r="BC17" i="103"/>
  <c r="AP17" i="103"/>
  <c r="AO17" i="103"/>
  <c r="Z17" i="103"/>
  <c r="W17" i="103"/>
  <c r="X17" i="103" s="1"/>
  <c r="CJ17" i="103" s="1"/>
  <c r="U17" i="103"/>
  <c r="T17" i="103"/>
  <c r="Q17" i="103"/>
  <c r="O17" i="103" s="1"/>
  <c r="M17" i="103"/>
  <c r="D17" i="103"/>
  <c r="EE16" i="103"/>
  <c r="EF16" i="103" s="1"/>
  <c r="DM16" i="103"/>
  <c r="DI16" i="103"/>
  <c r="DH16" i="103"/>
  <c r="DL16" i="103" s="1"/>
  <c r="DG16" i="103"/>
  <c r="CV16" i="103" s="1"/>
  <c r="BZ16" i="103" s="1"/>
  <c r="DF16" i="103"/>
  <c r="DD16" i="103"/>
  <c r="CX16" i="103"/>
  <c r="CW16" i="103"/>
  <c r="DA16" i="103" s="1"/>
  <c r="CP16" i="103"/>
  <c r="CK16" i="103"/>
  <c r="CE16" i="103"/>
  <c r="CB16" i="103"/>
  <c r="CA16" i="103"/>
  <c r="BY16" i="103"/>
  <c r="BP16" i="103"/>
  <c r="BF16" i="103"/>
  <c r="BE16" i="103"/>
  <c r="BD16" i="103"/>
  <c r="BC16" i="103"/>
  <c r="AO16" i="103"/>
  <c r="Z16" i="103"/>
  <c r="W16" i="103"/>
  <c r="X16" i="103" s="1"/>
  <c r="CJ16" i="103" s="1"/>
  <c r="U16" i="103"/>
  <c r="T16" i="103"/>
  <c r="Q16" i="103"/>
  <c r="O16" i="103"/>
  <c r="M16" i="103"/>
  <c r="D16" i="103"/>
  <c r="AC28" i="102"/>
  <c r="AA27" i="102"/>
  <c r="Z27" i="102"/>
  <c r="U27" i="102"/>
  <c r="T27" i="102"/>
  <c r="Q27" i="102"/>
  <c r="X18" i="103" l="1"/>
  <c r="CJ18" i="103" s="1"/>
  <c r="AC18" i="103"/>
  <c r="AE18" i="103"/>
  <c r="AR18" i="103" s="1"/>
  <c r="CV18" i="103"/>
  <c r="DI18" i="103"/>
  <c r="AE19" i="103"/>
  <c r="CV19" i="103"/>
  <c r="BZ19" i="103" s="1"/>
  <c r="DI19" i="103"/>
  <c r="X20" i="103"/>
  <c r="CJ20" i="103" s="1"/>
  <c r="DB20" i="103"/>
  <c r="EM23" i="103"/>
  <c r="EM24" i="103"/>
  <c r="CV17" i="103"/>
  <c r="BZ17" i="103" s="1"/>
  <c r="DI17" i="103"/>
  <c r="X21" i="103"/>
  <c r="CJ21" i="103" s="1"/>
  <c r="AE22" i="103"/>
  <c r="CV22" i="103"/>
  <c r="BZ22" i="103" s="1"/>
  <c r="DI22" i="103"/>
  <c r="DL23" i="103"/>
  <c r="DL24" i="103"/>
  <c r="EN17" i="103"/>
  <c r="CD23" i="103"/>
  <c r="AA23" i="103"/>
  <c r="CC21" i="103"/>
  <c r="EM21" i="103"/>
  <c r="EM16" i="103"/>
  <c r="DB16" i="103"/>
  <c r="EM17" i="103"/>
  <c r="DB17" i="103"/>
  <c r="DB18" i="103"/>
  <c r="X19" i="103"/>
  <c r="CJ19" i="103" s="1"/>
  <c r="DB19" i="103"/>
  <c r="CV20" i="103"/>
  <c r="DI20" i="103"/>
  <c r="DB21" i="103"/>
  <c r="DB22" i="103"/>
  <c r="AE23" i="103"/>
  <c r="X24" i="103"/>
  <c r="CJ24" i="103" s="1"/>
  <c r="EN18" i="103"/>
  <c r="BZ18" i="103"/>
  <c r="EN19" i="103"/>
  <c r="EN21" i="103"/>
  <c r="DC21" i="103"/>
  <c r="BZ21" i="103"/>
  <c r="BZ20" i="103"/>
  <c r="EN20" i="103"/>
  <c r="AE16" i="103"/>
  <c r="EN16" i="103"/>
  <c r="EM22" i="103"/>
  <c r="AD22" i="103"/>
  <c r="DA23" i="103"/>
  <c r="AQ24" i="103"/>
  <c r="CD24" i="103"/>
  <c r="AA24" i="103"/>
  <c r="DA24" i="103"/>
  <c r="AD16" i="103"/>
  <c r="CY16" i="103"/>
  <c r="CZ16" i="103" s="1"/>
  <c r="AQ17" i="103"/>
  <c r="BB17" i="103"/>
  <c r="DC17" i="103" s="1"/>
  <c r="CY17" i="103"/>
  <c r="CZ17" i="103" s="1"/>
  <c r="BB18" i="103"/>
  <c r="CD18" i="103" s="1"/>
  <c r="CC18" i="103" s="1"/>
  <c r="AQ18" i="103"/>
  <c r="EM18" i="103"/>
  <c r="EM19" i="103"/>
  <c r="AD19" i="103"/>
  <c r="EM20" i="103"/>
  <c r="BB20" i="103"/>
  <c r="DC20" i="103" s="1"/>
  <c r="X22" i="103"/>
  <c r="CJ22" i="103" s="1"/>
  <c r="EN22" i="103"/>
  <c r="AR23" i="103"/>
  <c r="AP23" i="103"/>
  <c r="AC23" i="103"/>
  <c r="AQ23" i="103"/>
  <c r="CC23" i="103"/>
  <c r="CY23" i="103"/>
  <c r="CX23" i="103"/>
  <c r="DB23" i="103" s="1"/>
  <c r="CV23" i="103"/>
  <c r="CC24" i="103"/>
  <c r="CY24" i="103"/>
  <c r="CX24" i="103"/>
  <c r="DB24" i="103" s="1"/>
  <c r="CV24" i="103"/>
  <c r="CY18" i="103"/>
  <c r="CZ18" i="103" s="1"/>
  <c r="CY19" i="103"/>
  <c r="CZ19" i="103" s="1"/>
  <c r="AQ20" i="103"/>
  <c r="CY20" i="103"/>
  <c r="CZ20" i="103" s="1"/>
  <c r="AQ21" i="103"/>
  <c r="CY21" i="103"/>
  <c r="CZ21" i="103" s="1"/>
  <c r="CY22" i="103"/>
  <c r="CZ22" i="103" s="1"/>
  <c r="AC27" i="102"/>
  <c r="CU20" i="103" l="1"/>
  <c r="CU17" i="103"/>
  <c r="CU21" i="103"/>
  <c r="CZ24" i="103"/>
  <c r="CZ23" i="103"/>
  <c r="AA20" i="103"/>
  <c r="CD20" i="103"/>
  <c r="CC20" i="103" s="1"/>
  <c r="BB19" i="103"/>
  <c r="AQ19" i="103"/>
  <c r="AP19" i="103"/>
  <c r="AR19" i="103"/>
  <c r="AC19" i="103"/>
  <c r="AA18" i="103"/>
  <c r="CD17" i="103"/>
  <c r="CC17" i="103" s="1"/>
  <c r="AA17" i="103"/>
  <c r="BB16" i="103"/>
  <c r="AQ16" i="103"/>
  <c r="AR16" i="103"/>
  <c r="AP16" i="103"/>
  <c r="AC16" i="103"/>
  <c r="BB22" i="103"/>
  <c r="AQ22" i="103"/>
  <c r="AR22" i="103"/>
  <c r="AC22" i="103"/>
  <c r="AP22" i="103"/>
  <c r="EN24" i="103"/>
  <c r="BZ24" i="103"/>
  <c r="DC24" i="103"/>
  <c r="EN23" i="103"/>
  <c r="BZ23" i="103"/>
  <c r="DC23" i="103"/>
  <c r="DC18" i="103"/>
  <c r="CU18" i="103" s="1"/>
  <c r="CU24" i="103" l="1"/>
  <c r="CU23" i="103"/>
  <c r="CD22" i="103"/>
  <c r="CC22" i="103" s="1"/>
  <c r="DC22" i="103"/>
  <c r="CU22" i="103" s="1"/>
  <c r="AA22" i="103"/>
  <c r="CD16" i="103"/>
  <c r="CC16" i="103" s="1"/>
  <c r="AA16" i="103"/>
  <c r="DC16" i="103"/>
  <c r="CU16" i="103" s="1"/>
  <c r="CD19" i="103"/>
  <c r="CC19" i="103" s="1"/>
  <c r="DC19" i="103"/>
  <c r="CU19" i="103" s="1"/>
  <c r="AA19" i="103"/>
  <c r="CA11" i="102" l="1"/>
  <c r="CC11" i="102"/>
  <c r="CD11" i="102"/>
  <c r="CI11" i="102"/>
  <c r="CP11" i="102"/>
  <c r="CU11" i="102" s="1"/>
  <c r="CQ11" i="102"/>
  <c r="CR11" i="102"/>
  <c r="CS11" i="102" s="1"/>
  <c r="CW11" i="102"/>
  <c r="CY11" i="102"/>
  <c r="CZ11" i="102"/>
  <c r="DA11" i="102"/>
  <c r="DB11" i="102" s="1"/>
  <c r="DF11" i="102"/>
  <c r="DV11" i="102"/>
  <c r="DW11" i="102" s="1"/>
  <c r="ED11" i="102"/>
  <c r="CT11" i="102" l="1"/>
  <c r="DE11" i="102"/>
  <c r="CO11" i="102"/>
  <c r="EE11" i="102" s="1"/>
  <c r="BZ11" i="102"/>
  <c r="CV11" i="102" l="1"/>
  <c r="CN11" i="102" s="1"/>
  <c r="B78" i="52" l="1"/>
  <c r="G127" i="52" l="1"/>
  <c r="H127" i="52" s="1"/>
  <c r="B127" i="52"/>
  <c r="G126" i="52"/>
  <c r="H126" i="52" s="1"/>
  <c r="B126" i="52"/>
  <c r="H125" i="52"/>
  <c r="G125" i="52"/>
  <c r="B125" i="52"/>
  <c r="G123" i="52"/>
  <c r="H123" i="52" s="1"/>
  <c r="B123" i="52"/>
  <c r="H122" i="52"/>
  <c r="G122" i="52"/>
  <c r="B122" i="52"/>
  <c r="G121" i="52"/>
  <c r="H121" i="52" s="1"/>
  <c r="B121" i="52"/>
  <c r="H120" i="52"/>
  <c r="G120" i="52"/>
  <c r="B120" i="52"/>
  <c r="G119" i="52"/>
  <c r="H119" i="52" s="1"/>
  <c r="B119" i="52"/>
  <c r="H118" i="52"/>
  <c r="G118" i="52"/>
  <c r="B118" i="52"/>
  <c r="G117" i="52"/>
  <c r="H117" i="52" s="1"/>
  <c r="B117" i="52"/>
  <c r="H116" i="52"/>
  <c r="G116" i="52"/>
  <c r="B116" i="52"/>
  <c r="B110" i="52"/>
  <c r="B109" i="52"/>
  <c r="B108" i="52"/>
  <c r="B107" i="52"/>
  <c r="B106" i="52"/>
  <c r="B105" i="52"/>
  <c r="B104" i="52"/>
  <c r="B103" i="52"/>
  <c r="B102" i="52"/>
  <c r="B101" i="52"/>
  <c r="B100" i="52"/>
  <c r="B99" i="52"/>
  <c r="B98" i="52"/>
  <c r="B97" i="52"/>
  <c r="B96" i="52"/>
  <c r="B95" i="52"/>
  <c r="B94" i="52"/>
  <c r="B93" i="52"/>
  <c r="B92" i="52"/>
  <c r="B91" i="52"/>
  <c r="B90" i="52"/>
  <c r="B89" i="52"/>
  <c r="B88" i="52"/>
  <c r="B87" i="52"/>
  <c r="B86" i="52"/>
  <c r="B85" i="52"/>
  <c r="B84" i="52"/>
  <c r="B83" i="52"/>
  <c r="B82" i="52"/>
  <c r="B81" i="52"/>
  <c r="B80" i="52"/>
  <c r="B79" i="52"/>
  <c r="B77" i="52"/>
  <c r="B76" i="52"/>
  <c r="B75" i="52"/>
  <c r="B74" i="52"/>
  <c r="B73" i="52"/>
  <c r="B72" i="52"/>
  <c r="B71" i="52"/>
  <c r="B70" i="52"/>
  <c r="B69" i="52"/>
  <c r="B68" i="52"/>
  <c r="B67" i="52"/>
  <c r="B66" i="52"/>
  <c r="B65" i="52"/>
  <c r="B64" i="52"/>
  <c r="B63" i="52"/>
  <c r="H60" i="52"/>
  <c r="G60" i="52"/>
  <c r="B60" i="52"/>
  <c r="G59" i="52"/>
  <c r="H59" i="52" s="1"/>
  <c r="B59" i="52"/>
  <c r="H58" i="52"/>
  <c r="G58" i="52"/>
  <c r="B58" i="52"/>
  <c r="G57" i="52"/>
  <c r="H57" i="52" s="1"/>
  <c r="B57" i="52"/>
  <c r="H56" i="52"/>
  <c r="G56" i="52"/>
  <c r="B56" i="52"/>
  <c r="G55" i="52"/>
  <c r="H55" i="52" s="1"/>
  <c r="B55" i="52"/>
  <c r="H54" i="52"/>
  <c r="G54" i="52"/>
  <c r="B54" i="52"/>
  <c r="G53" i="52"/>
  <c r="H53" i="52" s="1"/>
  <c r="B53" i="52"/>
  <c r="H52" i="52"/>
  <c r="G52" i="52"/>
  <c r="B52" i="52"/>
  <c r="G51" i="52"/>
  <c r="H51" i="52" s="1"/>
  <c r="B51" i="52"/>
  <c r="H50" i="52"/>
  <c r="G50" i="52"/>
  <c r="B50" i="52"/>
  <c r="G49" i="52"/>
  <c r="H49" i="52" s="1"/>
  <c r="B49" i="52"/>
  <c r="H48" i="52"/>
  <c r="G48" i="52"/>
  <c r="B48" i="52"/>
  <c r="G47" i="52"/>
  <c r="H47" i="52" s="1"/>
  <c r="B47" i="52"/>
  <c r="H46" i="52"/>
  <c r="G46" i="52"/>
  <c r="B46" i="52"/>
  <c r="G45" i="52"/>
  <c r="H45" i="52" s="1"/>
  <c r="B45" i="52"/>
  <c r="H44" i="52"/>
  <c r="G44" i="52"/>
  <c r="B44" i="52"/>
  <c r="G43" i="52"/>
  <c r="H43" i="52" s="1"/>
  <c r="B43" i="52"/>
  <c r="H42" i="52"/>
  <c r="G42" i="52"/>
  <c r="B42" i="52"/>
  <c r="G41" i="52"/>
  <c r="H41" i="52" s="1"/>
  <c r="B41" i="52"/>
  <c r="H40" i="52"/>
  <c r="G40" i="52"/>
  <c r="B40" i="52"/>
  <c r="G39" i="52"/>
  <c r="H39" i="52" s="1"/>
  <c r="B39" i="52"/>
  <c r="H38" i="52"/>
  <c r="G38" i="52"/>
  <c r="B38" i="52"/>
  <c r="G37" i="52"/>
  <c r="H37" i="52" s="1"/>
  <c r="B37" i="52"/>
  <c r="H36" i="52"/>
  <c r="G36" i="52"/>
  <c r="B36" i="52"/>
  <c r="G35" i="52"/>
  <c r="H35" i="52" s="1"/>
  <c r="B35" i="52"/>
  <c r="H34" i="52"/>
  <c r="G34" i="52"/>
  <c r="B34" i="52"/>
  <c r="G33" i="52"/>
  <c r="H33" i="52" s="1"/>
  <c r="B33" i="52"/>
  <c r="H32" i="52"/>
  <c r="G32" i="52"/>
  <c r="B32" i="52"/>
  <c r="G31" i="52"/>
  <c r="H31" i="52" s="1"/>
  <c r="B31" i="52"/>
  <c r="H30" i="52"/>
  <c r="G30" i="52"/>
  <c r="B30" i="52"/>
  <c r="G29" i="52"/>
  <c r="H29" i="52" s="1"/>
  <c r="B29" i="52"/>
  <c r="H28" i="52"/>
  <c r="G28" i="52"/>
  <c r="B28" i="52"/>
  <c r="G27" i="52"/>
  <c r="H27" i="52" s="1"/>
  <c r="B27" i="52"/>
  <c r="H26" i="52"/>
  <c r="G26" i="52"/>
  <c r="B26" i="52"/>
  <c r="G25" i="52"/>
  <c r="H25" i="52" s="1"/>
  <c r="B25" i="52"/>
  <c r="H24" i="52"/>
  <c r="G24" i="52"/>
  <c r="B24" i="52"/>
  <c r="G23" i="52"/>
  <c r="B23" i="52"/>
  <c r="H22" i="52"/>
  <c r="G22" i="52"/>
  <c r="B22" i="52"/>
  <c r="G21" i="52"/>
  <c r="H21" i="52" s="1"/>
  <c r="B21" i="52"/>
  <c r="H20" i="52"/>
  <c r="G20" i="52"/>
  <c r="B20" i="52"/>
  <c r="G19" i="52"/>
  <c r="H19" i="52" s="1"/>
  <c r="B19" i="52"/>
  <c r="H18" i="52"/>
  <c r="G18" i="52"/>
  <c r="B18" i="52"/>
  <c r="G17" i="52"/>
  <c r="B17" i="52"/>
  <c r="H16" i="52"/>
  <c r="G16" i="52"/>
  <c r="B16" i="52"/>
  <c r="G15" i="52"/>
  <c r="H15" i="52" s="1"/>
  <c r="B15" i="52"/>
  <c r="H14" i="52"/>
  <c r="G14" i="52"/>
  <c r="B14" i="52"/>
  <c r="G13" i="52"/>
  <c r="H13" i="52" s="1"/>
  <c r="B13" i="52"/>
  <c r="H12" i="52"/>
  <c r="G12" i="52"/>
  <c r="B12" i="52"/>
  <c r="M11" i="52"/>
  <c r="H11" i="52"/>
  <c r="G11" i="52"/>
  <c r="B11" i="52"/>
  <c r="M10" i="52"/>
  <c r="H10" i="52"/>
  <c r="G10" i="52"/>
  <c r="B10" i="52"/>
  <c r="G9" i="52"/>
  <c r="H9" i="52" s="1"/>
  <c r="B9" i="52"/>
  <c r="H8" i="52"/>
  <c r="G8" i="52"/>
  <c r="B8" i="52"/>
  <c r="G7" i="52"/>
  <c r="H7" i="52" s="1"/>
  <c r="B7" i="52"/>
  <c r="H6" i="52"/>
  <c r="G6" i="52"/>
  <c r="B6" i="52"/>
  <c r="G5" i="52"/>
  <c r="H5" i="52" s="1"/>
  <c r="B5" i="52"/>
  <c r="H4" i="52"/>
  <c r="G4" i="52"/>
  <c r="B4" i="52"/>
  <c r="G3" i="52"/>
  <c r="H3" i="52" s="1"/>
  <c r="B3" i="52"/>
  <c r="H2" i="52"/>
  <c r="G2" i="52"/>
  <c r="B2" i="52"/>
  <c r="H17" i="52" l="1"/>
  <c r="H23" i="52"/>
</calcChain>
</file>

<file path=xl/sharedStrings.xml><?xml version="1.0" encoding="utf-8"?>
<sst xmlns="http://schemas.openxmlformats.org/spreadsheetml/2006/main" count="1445" uniqueCount="459">
  <si>
    <t>Biên tập viên</t>
  </si>
  <si>
    <t>Thư viện viên chính</t>
  </si>
  <si>
    <t>Lê Thị Vân Hạnh</t>
  </si>
  <si>
    <t>Thanh tra viên</t>
  </si>
  <si>
    <t>Trần Thị Kim Khánh</t>
  </si>
  <si>
    <t>Vũ Quốc Thắng</t>
  </si>
  <si>
    <t>Phạm Đức Chính</t>
  </si>
  <si>
    <t>Lê Thị Hương</t>
  </si>
  <si>
    <t>Bộ môn Khoa học đại cương,</t>
  </si>
  <si>
    <t>La Đức Đại</t>
  </si>
  <si>
    <t>Giáo viên trung học cơ sở chính</t>
  </si>
  <si>
    <t>Lê Thị Tuyền</t>
  </si>
  <si>
    <t>Giáo viên trung học cơ sở</t>
  </si>
  <si>
    <t>Phạm Thu Thủy</t>
  </si>
  <si>
    <t>Phạm Thị Thanh Huyền</t>
  </si>
  <si>
    <t>/-/ /-/</t>
  </si>
  <si>
    <t>Trần Thị Hương Huế</t>
  </si>
  <si>
    <t>Chuyên viên (cao đẳng)</t>
  </si>
  <si>
    <t>Phóng viên chính</t>
  </si>
  <si>
    <t>Phóng viên cao cấp</t>
  </si>
  <si>
    <t>Phóng viên</t>
  </si>
  <si>
    <t>17.143</t>
  </si>
  <si>
    <t>17.142</t>
  </si>
  <si>
    <t>17.144</t>
  </si>
  <si>
    <t>Thư viện viên trung cấp</t>
  </si>
  <si>
    <t>Thủ kho bảo quản</t>
  </si>
  <si>
    <t>Kế toán viên trung cấp</t>
  </si>
  <si>
    <t>Kế toán viên chính</t>
  </si>
  <si>
    <t>Bộ môn Ngoại ngữ,</t>
  </si>
  <si>
    <t>Nguyễn Thị Lý</t>
  </si>
  <si>
    <t>Lê Văn Lộc</t>
  </si>
  <si>
    <t>Kế toán viên (cao đẳng)</t>
  </si>
  <si>
    <t>Bùi Thị Huệ</t>
  </si>
  <si>
    <t>Nhân viên đánh máy</t>
  </si>
  <si>
    <t>Lưu trữ viên</t>
  </si>
  <si>
    <t>Q. Trưởng phòng</t>
  </si>
  <si>
    <t>Trần Thị Xuyên</t>
  </si>
  <si>
    <t>Lê Thị Hương 59</t>
  </si>
  <si>
    <t>Lê Thị Tuyết 77</t>
  </si>
  <si>
    <t>CVụ</t>
  </si>
  <si>
    <t>Trịnh Kim Chung</t>
  </si>
  <si>
    <t>A1</t>
  </si>
  <si>
    <t>A3.1</t>
  </si>
  <si>
    <t>TEN</t>
  </si>
  <si>
    <t>T1</t>
  </si>
  <si>
    <t>M1</t>
  </si>
  <si>
    <t>T2</t>
  </si>
  <si>
    <t>M2</t>
  </si>
  <si>
    <t>GT</t>
  </si>
  <si>
    <t>Bộ môn Tổ chức bộ máy,</t>
  </si>
  <si>
    <t>Bộ môn Quản lý ngân sách nhà nước,</t>
  </si>
  <si>
    <t>---</t>
  </si>
  <si>
    <t>Bộ môn Ngoại ngữ</t>
  </si>
  <si>
    <t>Khoa Hành chính học</t>
  </si>
  <si>
    <t>Khoa Nhà nước và Pháp luật</t>
  </si>
  <si>
    <t>Khoa Quản lý nhà nước về Xã hội</t>
  </si>
  <si>
    <t>Viện Nghiên cứu Khoa học hành chính</t>
  </si>
  <si>
    <t>Khoa Quản lý Tài chính công</t>
  </si>
  <si>
    <t>Ban Hợp tác quốc tế</t>
  </si>
  <si>
    <t>Khoa Tổ chức và Quản lý nhân sự</t>
  </si>
  <si>
    <t>Khoa Văn bản và Công nghệ hành chính</t>
  </si>
  <si>
    <t>D</t>
  </si>
  <si>
    <t>NGẠCH</t>
  </si>
  <si>
    <t>MÃ SỐ NGẠCH</t>
  </si>
  <si>
    <t>GHI 
CHÚ</t>
  </si>
  <si>
    <t>Trung tâm Tư liệu và Thông tin khoa học hành chính,</t>
  </si>
  <si>
    <t>Khoa Quản lý nhà nước về Đô thị và Nông thôn</t>
  </si>
  <si>
    <t>Ngô Thúy Quỳnh</t>
  </si>
  <si>
    <t>Khoa Lý luận cơ sở</t>
  </si>
  <si>
    <t>Phòng Kế hoạch - Tổng hợp,</t>
  </si>
  <si>
    <t>Phòng Đào tạo, bồi dưỡng theo chức danh,</t>
  </si>
  <si>
    <t>Ông</t>
  </si>
  <si>
    <t>Bà</t>
  </si>
  <si>
    <t>Phòng Quản lý đào tạo sau đại học,</t>
  </si>
  <si>
    <t>Phân viện khu vực Tây Nguyên</t>
  </si>
  <si>
    <t xml:space="preserve">           </t>
  </si>
  <si>
    <t>KT. TRƯỞNG BAN</t>
  </si>
  <si>
    <t>Lê Hoàng Anh</t>
  </si>
  <si>
    <t>15.110</t>
  </si>
  <si>
    <t>15.111</t>
  </si>
  <si>
    <t>Giáo viên trung học cao cấp</t>
  </si>
  <si>
    <t>15.112</t>
  </si>
  <si>
    <t>V</t>
  </si>
  <si>
    <t>15.113</t>
  </si>
  <si>
    <t>15a.201</t>
  </si>
  <si>
    <t>15a.202</t>
  </si>
  <si>
    <t>N</t>
  </si>
  <si>
    <t>H</t>
  </si>
  <si>
    <t>U</t>
  </si>
  <si>
    <t>Y</t>
  </si>
  <si>
    <t>01.001</t>
  </si>
  <si>
    <t>01.002</t>
  </si>
  <si>
    <t>01.003</t>
  </si>
  <si>
    <t>01a.003</t>
  </si>
  <si>
    <t>01.004</t>
  </si>
  <si>
    <t>Thanh tra viên cao cấp</t>
  </si>
  <si>
    <t>04.023</t>
  </si>
  <si>
    <t>Thanh tra viên chính</t>
  </si>
  <si>
    <t>04.024</t>
  </si>
  <si>
    <t>04.025</t>
  </si>
  <si>
    <t>17.169</t>
  </si>
  <si>
    <t>17.170</t>
  </si>
  <si>
    <t>17a.170</t>
  </si>
  <si>
    <t>17.171</t>
  </si>
  <si>
    <t>16.116</t>
  </si>
  <si>
    <t>16.118</t>
  </si>
  <si>
    <t>16.119</t>
  </si>
  <si>
    <t>Biên tập viên cao cấp</t>
  </si>
  <si>
    <t>17.139</t>
  </si>
  <si>
    <t>17.140</t>
  </si>
  <si>
    <t>17.141</t>
  </si>
  <si>
    <t>Kế toán viên cao cấp</t>
  </si>
  <si>
    <t>06.029</t>
  </si>
  <si>
    <t>06.030</t>
  </si>
  <si>
    <t>06.031</t>
  </si>
  <si>
    <t>06a.031</t>
  </si>
  <si>
    <t>06.032</t>
  </si>
  <si>
    <t>01.010</t>
  </si>
  <si>
    <t>02.014</t>
  </si>
  <si>
    <t>Lưu trữ viên (cao đẳng)</t>
  </si>
  <si>
    <t>02a.014</t>
  </si>
  <si>
    <t>Lưu trữ viên trung cấp</t>
  </si>
  <si>
    <t>02.015</t>
  </si>
  <si>
    <t>01.011</t>
  </si>
  <si>
    <t>01.005</t>
  </si>
  <si>
    <t>01.007</t>
  </si>
  <si>
    <t>01.009</t>
  </si>
  <si>
    <t>19.185</t>
  </si>
  <si>
    <t>Thủ quỹ</t>
  </si>
  <si>
    <t>06.035</t>
  </si>
  <si>
    <t>. .</t>
  </si>
  <si>
    <t>TD</t>
  </si>
  <si>
    <t>E</t>
  </si>
  <si>
    <t>O</t>
  </si>
  <si>
    <t>@</t>
  </si>
  <si>
    <t>Từ mức</t>
  </si>
  <si>
    <t>Lên mức</t>
  </si>
  <si>
    <t>Pc2</t>
  </si>
  <si>
    <t>- - -</t>
  </si>
  <si>
    <t>31 - 45</t>
  </si>
  <si>
    <t>--</t>
  </si>
  <si>
    <t>Trên 45</t>
  </si>
  <si>
    <t>Thẩm tra viên</t>
  </si>
  <si>
    <t>03.230</t>
  </si>
  <si>
    <t>CỘNG HÒA XÃ HỘI CHỦ NGHĨA VIỆT NAM</t>
  </si>
  <si>
    <t>Độc lập - Tự do - Hạnh phúc</t>
  </si>
  <si>
    <t>nhà giáo</t>
  </si>
  <si>
    <t>ĐỦ ĐIỀU KIỆN 
NÂNG PCTN</t>
  </si>
  <si>
    <t>Kể từ</t>
  </si>
  <si>
    <t>Thời gian Ko đc tính</t>
  </si>
  <si>
    <t>Thời gian giữ mức Pc</t>
  </si>
  <si>
    <t>Ds đủ ĐK nâng PC</t>
  </si>
  <si>
    <t>BP</t>
  </si>
  <si>
    <t>DV</t>
  </si>
  <si>
    <t>Ma Ngach</t>
  </si>
  <si>
    <t>Pc1</t>
  </si>
  <si>
    <t>m</t>
  </si>
  <si>
    <t>y</t>
  </si>
  <si>
    <t xml:space="preserve"> </t>
  </si>
  <si>
    <t>NN</t>
  </si>
  <si>
    <t>MÃ SỐ</t>
  </si>
  <si>
    <t>BƯỚC</t>
  </si>
  <si>
    <t>LOẠI</t>
  </si>
  <si>
    <t>NHÓM</t>
  </si>
  <si>
    <t>Viện Trưởng</t>
  </si>
  <si>
    <t>Giám đốc Học viện</t>
  </si>
  <si>
    <t>Phó Giám đốc Học viện</t>
  </si>
  <si>
    <t>Nguyên Trưởng khoa</t>
  </si>
  <si>
    <t>Phó Trưởng khoa</t>
  </si>
  <si>
    <t>Trưởng ban</t>
  </si>
  <si>
    <t>Trưởng khoa</t>
  </si>
  <si>
    <t>Nguyên Trưởng ban</t>
  </si>
  <si>
    <t>Phó Trưởng ban</t>
  </si>
  <si>
    <t>Trưởng phòng</t>
  </si>
  <si>
    <t>Phó Trưởng phòng</t>
  </si>
  <si>
    <t>CHỨC VỤ</t>
  </si>
  <si>
    <t>PC CV</t>
  </si>
  <si>
    <t>0,4</t>
  </si>
  <si>
    <t>Trưởng bộ môn</t>
  </si>
  <si>
    <t>Phó Trưởng bộ môn</t>
  </si>
  <si>
    <t>Giám đốc phân viện</t>
  </si>
  <si>
    <t>Tổng Biên tập</t>
  </si>
  <si>
    <t>Phó Tổng biên tập</t>
  </si>
  <si>
    <t>Nguyên Viện Trưởng</t>
  </si>
  <si>
    <t>Nguyên Phó Giám đốc Học viện</t>
  </si>
  <si>
    <t>A3</t>
  </si>
  <si>
    <t>HS bậc 1</t>
  </si>
  <si>
    <t>Bộ môn Khoa học hành chính,</t>
  </si>
  <si>
    <t>CN</t>
  </si>
  <si>
    <t>=&gt; s</t>
  </si>
  <si>
    <t>22</t>
  </si>
  <si>
    <t>20</t>
  </si>
  <si>
    <t>23</t>
  </si>
  <si>
    <t>25</t>
  </si>
  <si>
    <t>28</t>
  </si>
  <si>
    <t>30</t>
  </si>
  <si>
    <t>31</t>
  </si>
  <si>
    <t>Lê Thị Tuyết</t>
  </si>
  <si>
    <t>Nguyễn Đăng Quế</t>
  </si>
  <si>
    <t>Biên tập viên chính</t>
  </si>
  <si>
    <t>SỐ
TT</t>
  </si>
  <si>
    <t>C</t>
  </si>
  <si>
    <t>Nhân viên</t>
  </si>
  <si>
    <t>A2</t>
  </si>
  <si>
    <t>A2.1</t>
  </si>
  <si>
    <t>S</t>
  </si>
  <si>
    <t>- -</t>
  </si>
  <si>
    <t>I</t>
  </si>
  <si>
    <t>(Đã ký)</t>
  </si>
  <si>
    <t>1977</t>
  </si>
  <si>
    <t>Giáo viên trung học</t>
  </si>
  <si>
    <t>Tổng số:</t>
  </si>
  <si>
    <t>người</t>
  </si>
  <si>
    <t xml:space="preserve">Bộ môn Văn bản hành chính, </t>
  </si>
  <si>
    <t>Phòng Đào tạo,</t>
  </si>
  <si>
    <t>1965</t>
  </si>
  <si>
    <t>1969</t>
  </si>
  <si>
    <t xml:space="preserve">PGS </t>
  </si>
  <si>
    <t>07</t>
  </si>
  <si>
    <t>03</t>
  </si>
  <si>
    <t>Ko hạn</t>
  </si>
  <si>
    <t>%</t>
  </si>
  <si>
    <t>Chuyên viên</t>
  </si>
  <si>
    <t>Kế toán viên</t>
  </si>
  <si>
    <t>01</t>
  </si>
  <si>
    <t>02</t>
  </si>
  <si>
    <t>5</t>
  </si>
  <si>
    <t>6</t>
  </si>
  <si>
    <t>8</t>
  </si>
  <si>
    <t>3</t>
  </si>
  <si>
    <t>7</t>
  </si>
  <si>
    <t>9</t>
  </si>
  <si>
    <t>12</t>
  </si>
  <si>
    <t>15</t>
  </si>
  <si>
    <t>Chuyên viên chính</t>
  </si>
  <si>
    <t>Giảng viên chính</t>
  </si>
  <si>
    <t>Chuyên viên cao cấp</t>
  </si>
  <si>
    <t>Lái xe cơ quan</t>
  </si>
  <si>
    <t>Nhân viên phục vụ</t>
  </si>
  <si>
    <t>Nhân viên bảo vệ</t>
  </si>
  <si>
    <t>Nhân viên kỹ thuật</t>
  </si>
  <si>
    <t>Cán sự</t>
  </si>
  <si>
    <t>/</t>
  </si>
  <si>
    <t>A</t>
  </si>
  <si>
    <t>2011</t>
  </si>
  <si>
    <t>Phòng Quản trị,</t>
  </si>
  <si>
    <t>Thư viện viên</t>
  </si>
  <si>
    <t>10</t>
  </si>
  <si>
    <t>11</t>
  </si>
  <si>
    <t>1</t>
  </si>
  <si>
    <t>4</t>
  </si>
  <si>
    <t>Nam</t>
  </si>
  <si>
    <t>2009</t>
  </si>
  <si>
    <t>Nữ</t>
  </si>
  <si>
    <t>Thư viện viên (cao đẳng)</t>
  </si>
  <si>
    <t>Bộ môn Khoa học - Tôn giáo - An ninh,</t>
  </si>
  <si>
    <t>T</t>
  </si>
  <si>
    <t>TT</t>
  </si>
  <si>
    <t>Ngày sinh</t>
  </si>
  <si>
    <t>Giám đốc (cấp vụ)</t>
  </si>
  <si>
    <t>Phó Giám đốc (cấp vụ)</t>
  </si>
  <si>
    <t>Giám đốc (cấp phòng)</t>
  </si>
  <si>
    <t>Phó Giám đốc (cấp phòng)</t>
  </si>
  <si>
    <t>Phó Trưởng phòng (PT)</t>
  </si>
  <si>
    <t>Phó Trưởng ban (PT)</t>
  </si>
  <si>
    <t>Bùi Minh Lựa</t>
  </si>
  <si>
    <t>Tháng</t>
  </si>
  <si>
    <t>GHI CHÚ</t>
  </si>
  <si>
    <t>05</t>
  </si>
  <si>
    <t>1962</t>
  </si>
  <si>
    <t>Nam trên 55</t>
  </si>
  <si>
    <t>Nam từ 35 - 45</t>
  </si>
  <si>
    <t>Nữ từ 30 - 40</t>
  </si>
  <si>
    <t>Nam dưới 35</t>
  </si>
  <si>
    <t>Nữ trên 40 - 50</t>
  </si>
  <si>
    <t>Cộng NAM:</t>
  </si>
  <si>
    <t>Trùng tên</t>
  </si>
  <si>
    <t>Lương</t>
  </si>
  <si>
    <t>PCTN</t>
  </si>
  <si>
    <t>o-o-o</t>
  </si>
  <si>
    <t>Sửa</t>
  </si>
  <si>
    <t>ok</t>
  </si>
  <si>
    <t>HỌC VIỆN HÀNH CHÍNH QUỐC GIA</t>
  </si>
  <si>
    <t xml:space="preserve"> HỌC VIỆN HÀNH CHÍNH QUỐC GIA</t>
  </si>
  <si>
    <t>Cơ sở Học viện Hành chính Quốc gia tại Thành phố Hồ Chí Minh</t>
  </si>
  <si>
    <t>Cơ sở Học viện Hành chính Quốc gia khu vực miền Trung</t>
  </si>
  <si>
    <t>Nhân viên văn thư</t>
  </si>
  <si>
    <t>Kỹ Thuật viên đánh máy</t>
  </si>
  <si>
    <t>01.008</t>
  </si>
  <si>
    <t>01.006</t>
  </si>
  <si>
    <t>Chức danh nghề nghiệp</t>
  </si>
  <si>
    <t>Ngạch</t>
  </si>
  <si>
    <t>V.07.01.03</t>
  </si>
  <si>
    <t>V.07.01.01</t>
  </si>
  <si>
    <t>V.07.01.02</t>
  </si>
  <si>
    <t>Giảng viên cao cấp (hạng I)</t>
  </si>
  <si>
    <t>Giảng viên (hạng III)</t>
  </si>
  <si>
    <t>Giảng viên chính (hạng II)</t>
  </si>
  <si>
    <t>Ma so</t>
  </si>
  <si>
    <t>ĐỦ ĐIỀU KIỆN, TIÊU CHUẨN NÂNG LƯƠNG</t>
  </si>
  <si>
    <t>người lao động</t>
  </si>
  <si>
    <t xml:space="preserve">  </t>
  </si>
  <si>
    <t>Nghiên cứu viên cao cấp (hạng I)</t>
  </si>
  <si>
    <t>V.05.01.01</t>
  </si>
  <si>
    <t>Nghiên cứu viên chính (hạng II)</t>
  </si>
  <si>
    <t>V.05.01.02</t>
  </si>
  <si>
    <t>Nghiên cứu viên (hạng III)</t>
  </si>
  <si>
    <t>V.05.01.03</t>
  </si>
  <si>
    <t>Kỹ sư cao cấp (hạng I)</t>
  </si>
  <si>
    <t>V.05.02.05</t>
  </si>
  <si>
    <t>Kỹ sư chính (hạng II)</t>
  </si>
  <si>
    <t>V.05.02.06</t>
  </si>
  <si>
    <t>Kỹ sư (hạng III)</t>
  </si>
  <si>
    <t>V.05.02.07</t>
  </si>
  <si>
    <t>Kỹ thuật viên (hạng IV)</t>
  </si>
  <si>
    <t>V.05.02.08</t>
  </si>
  <si>
    <t xml:space="preserve"> CC, VC và NLĐ</t>
  </si>
  <si>
    <t>viên chức</t>
  </si>
  <si>
    <t>công chức</t>
  </si>
  <si>
    <t>Nguyên Phó Trưởng khoa</t>
  </si>
  <si>
    <t>CC-VC-NLĐ</t>
  </si>
  <si>
    <t>CHÈN ĐIỀU CUỐI QĐ</t>
  </si>
  <si>
    <t>VC</t>
  </si>
  <si>
    <t>Q. Trưởng khoa</t>
  </si>
  <si>
    <t>Phó Chánh Văn phòng</t>
  </si>
  <si>
    <t>Hệ số</t>
  </si>
  <si>
    <t>xếp tháng 8/2016</t>
  </si>
  <si>
    <t>Kiểm tra viên</t>
  </si>
  <si>
    <t>04,025A</t>
  </si>
  <si>
    <t>Nguyên Trưởng bộ môn</t>
  </si>
  <si>
    <t>Bộ môn quản lý và phát triển tổ chức bộ máy</t>
  </si>
  <si>
    <t>Nguyên phó Giám đốc Học viện</t>
  </si>
  <si>
    <t xml:space="preserve">Giảng viên </t>
  </si>
  <si>
    <t>Phòng Tư vấn và Thông tin hành chính</t>
  </si>
  <si>
    <t>Phạm Mạnh Hùng</t>
  </si>
  <si>
    <t>Huỳnh Thị Kim Dung</t>
  </si>
  <si>
    <t>Nguyên Q. Trưởng khoa</t>
  </si>
  <si>
    <t>Chánh Văn phòng</t>
  </si>
  <si>
    <t>Nguyên Phó Trưởng ban</t>
  </si>
  <si>
    <t>Phó Viện trưởng</t>
  </si>
  <si>
    <t>Nguyên Phó Viện trưởng</t>
  </si>
  <si>
    <t>Chánh Văn phòng (cấp phòng)</t>
  </si>
  <si>
    <t>Trưởng khoa (cấp phòng)</t>
  </si>
  <si>
    <t>Trưởng ban (cấp phòng)</t>
  </si>
  <si>
    <t>Chủ nhiệm (cấp phòng)</t>
  </si>
  <si>
    <t>Đội Trưởng (cấp phòng)</t>
  </si>
  <si>
    <t>Nguyên Phó Trưởng bộ môn</t>
  </si>
  <si>
    <t>Phó Trưởng ban (cấp phòng)</t>
  </si>
  <si>
    <t>Phó Chủ nhiệm (cấp phòng)</t>
  </si>
  <si>
    <t>Phó Chánh Văn phòng (cấp phòng)</t>
  </si>
  <si>
    <t>Đội Phó (cấp phòng)</t>
  </si>
  <si>
    <t>Bậc</t>
  </si>
  <si>
    <t>Mức</t>
  </si>
  <si>
    <t>PHÓ TRƯỞNG BAN</t>
  </si>
  <si>
    <t>Y sĩ</t>
  </si>
  <si>
    <t>Bác sĩ</t>
  </si>
  <si>
    <t>Bác sĩ chính</t>
  </si>
  <si>
    <t>Bác sĩ cao cấp</t>
  </si>
  <si>
    <t xml:space="preserve">NGẠCH/ </t>
  </si>
  <si>
    <t>CHỨC DANH NGHỀ NGHIỆP</t>
  </si>
  <si>
    <t>VÀ MÃ SỐ</t>
  </si>
  <si>
    <t>Dieu 2</t>
  </si>
  <si>
    <t>CC, VC, NLĐ</t>
  </si>
  <si>
    <t>yy2</t>
  </si>
  <si>
    <t>mm2</t>
  </si>
  <si>
    <t>yy1</t>
  </si>
  <si>
    <t>mm1</t>
  </si>
  <si>
    <t>Hso 1</t>
  </si>
  <si>
    <t>Ngạch / CDNN</t>
  </si>
  <si>
    <t>Ten CDNN</t>
  </si>
  <si>
    <t>DV2</t>
  </si>
  <si>
    <t>DV1</t>
  </si>
  <si>
    <t>Ten</t>
  </si>
  <si>
    <t>Gtinh</t>
  </si>
  <si>
    <t>VK1</t>
  </si>
  <si>
    <t>Hso 2
-VK2</t>
  </si>
  <si>
    <t>Bác sĩ cao cấp (hạng I)</t>
  </si>
  <si>
    <t>V.08.01.01</t>
  </si>
  <si>
    <t>Bác sĩ chính (hạng II)</t>
  </si>
  <si>
    <t>V.08.01.02</t>
  </si>
  <si>
    <t>V.08.01.03</t>
  </si>
  <si>
    <t>V.08.01.04</t>
  </si>
  <si>
    <t>Bác sĩ (hạng III)</t>
  </si>
  <si>
    <t>Y sĩ (hạng IV)</t>
  </si>
  <si>
    <t>Biên tập viên hạng I</t>
  </si>
  <si>
    <t>Biên tập viên hạng II</t>
  </si>
  <si>
    <t>Biên tập viên hạng III</t>
  </si>
  <si>
    <t>V1.11.01.01</t>
  </si>
  <si>
    <t>V1.11.01.02</t>
  </si>
  <si>
    <t>V1.11.01.03</t>
  </si>
  <si>
    <t>Phóng viên hạng I</t>
  </si>
  <si>
    <t>Phóng viên hạng II</t>
  </si>
  <si>
    <t>Phóng viên hạng III</t>
  </si>
  <si>
    <t>V1.11.01.04</t>
  </si>
  <si>
    <t>V1.11.01.05</t>
  </si>
  <si>
    <t>V1.11.01.06</t>
  </si>
  <si>
    <t>Thư viện viên hạng II</t>
  </si>
  <si>
    <t>Thư viện viên hạng III</t>
  </si>
  <si>
    <t>V.10.02.05</t>
  </si>
  <si>
    <t>V.10.02.06</t>
  </si>
  <si>
    <t>Thư viện viên hạng IV</t>
  </si>
  <si>
    <t>V.10.02.07</t>
  </si>
  <si>
    <t>vào đâu????</t>
  </si>
  <si>
    <t>CC/ VC/ NLĐ</t>
  </si>
  <si>
    <t>Mức
PC
TNVK</t>
  </si>
  <si>
    <t>Số tháng</t>
  </si>
  <si>
    <t>Số
TT</t>
  </si>
  <si>
    <t>Họ tên</t>
  </si>
  <si>
    <t>Giới tính</t>
  </si>
  <si>
    <t>Đơn vị</t>
  </si>
  <si>
    <t>Kể từ ngày 01 tháng</t>
  </si>
  <si>
    <t>PCTN 
hiện hưởng</t>
  </si>
  <si>
    <t>Thời gian kéo dài/ không tính vào thời gian xét nâng lương</t>
  </si>
  <si>
    <t>Thời gian không tính vào thời gian tính hưởng PCTN</t>
  </si>
  <si>
    <t>PCTN xét nâng</t>
  </si>
  <si>
    <t>Lương/ PCTNVK
hiện hưởng</t>
  </si>
  <si>
    <t>Hệ số lương/ PCTNVK</t>
  </si>
  <si>
    <t>Lý do kéo dài/ không tính</t>
  </si>
  <si>
    <t>Lý do không tính</t>
  </si>
  <si>
    <t>Lương/ PCTNVK
xét nâng, hưởng</t>
  </si>
  <si>
    <t>Ngạch/CDNN
 và mã số</t>
  </si>
  <si>
    <t>Chức danh nghề nghiệp
 và mã số</t>
  </si>
  <si>
    <t>Khoa Nhà nước - Pháp luật và Lý luận cơ sở</t>
  </si>
  <si>
    <t>Khoa Khoa học hành chính và Tổ chức nhân sự</t>
  </si>
  <si>
    <t>Khoa Quản lý nhà nước về Kinh tế và Tài chính công</t>
  </si>
  <si>
    <t>Phân viện Học viện Hành chính Quốc gia tại Thành phố Hồ Chí Minh</t>
  </si>
  <si>
    <t>Trung tâm Ngoại ngữ - Tin học và Thông tin - Thư viện</t>
  </si>
  <si>
    <t>Phân viện Học viện Hành chính Quốc gia tại thành phố Huế</t>
  </si>
  <si>
    <t>Phân viện Học viện Hành chính Quốc gia khu vực Tây Nguyên</t>
  </si>
  <si>
    <t>Ban Tổ chức cán bộ</t>
  </si>
  <si>
    <t>Phòng Kế hoạch - Tổng hợp Hợp tác quốc tế,</t>
  </si>
  <si>
    <t>BAN TỔ CHỨC CÁN BỘ</t>
  </si>
  <si>
    <t>Phó Giám đốc Phân viện</t>
  </si>
  <si>
    <t>ĐỦ ĐIỀU KIỆN, TIÊU CHUẨN XÉT NÂNG BẬC LƯƠNG THƯỜNG XUYÊN</t>
  </si>
  <si>
    <t>Phòng Quản lý khoa học</t>
  </si>
  <si>
    <t>NLĐ</t>
  </si>
  <si>
    <t>Chánh Văn phòng Học viện, Trưởng Ban Tổ chức - Cán bộ, Trưởng Ban Hợp tác quốc tế</t>
  </si>
  <si>
    <t>K.Dài</t>
  </si>
  <si>
    <t>Chánh Văn phòng Học viện, Trưởng Ban Tổ chức - Cán bộ, Trưởng Khoa Khoa học hành chính và Tổ chức nhân sự</t>
  </si>
  <si>
    <t>Chánh Văn phòng Học viện, Trưởng Ban Tổ chức - Cán bộ, Trưởng Phân viện Học viện Hành chính Quốc gia khu vực Tây Nguyên</t>
  </si>
  <si>
    <t>Chánh Văn phòng Học viện, Trưởng Ban Tổ chức - Cán bộ, Trưởng Phân viện Học viện Hành chính Quốc gia tại Thành phố Hồ Chí Minh</t>
  </si>
  <si>
    <t>Phòng Quản lý đào tạo, bồi dưỡng,</t>
  </si>
  <si>
    <t>Chánh Văn phòng Học viện, Trưởng Ban Tổ chức - Cán bộ, Trưởng Khoa Nhà nước - Pháp luật và Lý luận cơ sở</t>
  </si>
  <si>
    <t>TX 1/10/16, nâng trước 6 T năm 18</t>
  </si>
  <si>
    <t>Chánh Văn phòng Học viện, Trưởng Ban Tổ chức - Cán bộ, Trưởng Phân viện Học viện Hành chính Quốc gia tại thành phố Huế</t>
  </si>
  <si>
    <t xml:space="preserve"> - Danh sách này được niêm yết công khai trên bảng tin nhà A tại trụ sở Học viện ở Hà Nội, tại các phân viện trực thuộc Học viện và đăng tải trên Website Học viện Hành chính Quốc gia;</t>
  </si>
  <si>
    <r>
      <t xml:space="preserve">DANH SÁCH NHÀ GIÁO THUỘC HỌC VIỆN HÀNH CHÍNH 
CẦN ĐƯỢC GIẢI QUYẾT NÂNG PHỤ CẤP THÂM NIÊN TRONG THẤNG </t>
    </r>
    <r>
      <rPr>
        <b/>
        <sz val="10"/>
        <color indexed="12"/>
        <rFont val="Times New Roman"/>
        <family val="1"/>
      </rPr>
      <t xml:space="preserve">10 NĂM 2013
</t>
    </r>
    <r>
      <rPr>
        <i/>
        <sz val="10"/>
        <color indexed="12"/>
        <rFont val="Times New Roman"/>
        <family val="1"/>
      </rPr>
      <t>(Kèm theo Tờ  trình số 40/TTr-TCCB(P2) ngày  21 tháng 10 năm 2013 của Ban Tổ chức - Cán bộ)</t>
    </r>
  </si>
  <si>
    <r>
      <t xml:space="preserve"> </t>
    </r>
    <r>
      <rPr>
        <b/>
        <sz val="10"/>
        <rFont val="Times New Roman"/>
        <family val="1"/>
      </rPr>
      <t xml:space="preserve">* </t>
    </r>
    <r>
      <rPr>
        <b/>
        <u/>
        <sz val="10"/>
        <rFont val="Times New Roman"/>
        <family val="1"/>
      </rPr>
      <t>Lưu ý:</t>
    </r>
    <r>
      <rPr>
        <b/>
        <sz val="10"/>
        <rFont val="Times New Roman"/>
        <family val="1"/>
      </rPr>
      <t xml:space="preserve">  
 </t>
    </r>
    <r>
      <rPr>
        <sz val="10"/>
        <rFont val="Times New Roman"/>
        <family val="1"/>
      </rPr>
      <t>- Danh sách này được niêm yết công khai trên bảng tin nhà A tại trụ sở Học viện ở Hà Nội,  tại các phân viện trực thuộc Học viện và đăng tải trên Website Học viện Hành chính Quốc gia;</t>
    </r>
  </si>
  <si>
    <r>
      <rPr>
        <b/>
        <sz val="9"/>
        <rFont val="Times New Roman"/>
        <family val="1"/>
      </rPr>
      <t xml:space="preserve">* </t>
    </r>
    <r>
      <rPr>
        <b/>
        <u/>
        <sz val="9"/>
        <rFont val="Times New Roman"/>
        <family val="1"/>
      </rPr>
      <t>Lưu ý</t>
    </r>
    <r>
      <rPr>
        <sz val="9"/>
        <rFont val="Times New Roman"/>
        <family val="1"/>
      </rPr>
      <t xml:space="preserve">: </t>
    </r>
  </si>
  <si>
    <t>Chánh Văn phòng Học viện, Trưởng Ban Tổ chức - Cán bộ, Trưởng Khoa Quản lý nhà nước về Xã hội</t>
  </si>
  <si>
    <t>II</t>
  </si>
  <si>
    <t>ĐỦ ĐIỀU KIỆN, TIÊU CHUẨN XÉT HƯỞNG, NÂNG PHỤ CẤP THÂM NIÊN VƯỢT KHUNG</t>
  </si>
  <si>
    <t>Bộ môn Ngoại ngữ, Ban Hợp tác quốc tế</t>
  </si>
  <si>
    <r>
      <t>- Các ý kiến thắc mắc liên quan (nếu có) đề nghị phản hồi tới Ban Tổ chức - Cán bộ trước ngày 15/07</t>
    </r>
    <r>
      <rPr>
        <sz val="10"/>
        <color indexed="12"/>
        <rFont val="Times New Roman"/>
        <family val="1"/>
      </rPr>
      <t>/2020 (người tiếp nhận: Vũ Thị Hiền, ĐT:  0238 359 295/ 0384 328 728).</t>
    </r>
  </si>
  <si>
    <t>13 trường hợp</t>
  </si>
  <si>
    <r>
      <t>DANH SÁCH CÔNG CHỨC, VIÊN CHỨC VÀ NGƯỜI LAO ĐỘNG THUỘC HỌC VIỆN HÀNH CHÍNH QUỐC GIA
ĐỦ ĐIỀU KIỆN, TIÊU CHUẨN XÉT NÂNG BẬC LƯƠNG THƯỜNG XUYÊN TRONG THÁNG 07</t>
    </r>
    <r>
      <rPr>
        <b/>
        <sz val="10"/>
        <color rgb="FF0000FF"/>
        <rFont val="Times New Roman"/>
        <family val="1"/>
      </rPr>
      <t xml:space="preserve"> NĂM 2020</t>
    </r>
  </si>
  <si>
    <r>
      <t>- Các ý kiến thắc mắc liên quan (nếu có), đề nghị phản hồi tới Ban Tổ chức cán bộ hạn cuối vào ngày</t>
    </r>
    <r>
      <rPr>
        <sz val="9"/>
        <color rgb="FF0000FF"/>
        <rFont val="Times New Roman"/>
        <family val="1"/>
      </rPr>
      <t xml:space="preserve"> 15/07/2020 (người tiếp nhận: Vũ Thị Hiền, ĐT:  0238 359 295/ 0384 328 728).</t>
    </r>
  </si>
  <si>
    <r>
      <t>DANH SÁCH NHÀ GIÁO THUỘC HỌC VIỆN HÀNH CHÍNH QUỐC GIA 
ĐỦ ĐIỀU KIỆN XÉT NÂNG PHỤ CẤP THÂM NIÊN TRONG THÁNG 07</t>
    </r>
    <r>
      <rPr>
        <b/>
        <sz val="10"/>
        <color rgb="FF0000FF"/>
        <rFont val="Times New Roman"/>
        <family val="1"/>
      </rPr>
      <t xml:space="preserve"> NĂM 2020</t>
    </r>
  </si>
  <si>
    <t xml:space="preserve">Hà Nội, ngày  3  tháng  7  năm 2020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</si>
</sst>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9" x14ac:knownFonts="1">
    <font>
      <sz val="10"/>
      <name val="Arial"/>
    </font>
    <font>
      <sz val="8"/>
      <name val="Arial"/>
      <family val="2"/>
    </font>
    <font>
      <b/>
      <sz val="10"/>
      <name val="Arial"/>
      <family val="2"/>
    </font>
    <font>
      <sz val="10"/>
      <name val="Arial"/>
      <family val="2"/>
    </font>
    <font>
      <sz val="9"/>
      <name val="Arial"/>
      <family val="2"/>
    </font>
    <font>
      <sz val="12"/>
      <name val="Arial"/>
      <family val="2"/>
    </font>
    <font>
      <b/>
      <sz val="12"/>
      <color indexed="9"/>
      <name val="Arial"/>
      <family val="2"/>
    </font>
    <font>
      <b/>
      <sz val="10"/>
      <color indexed="9"/>
      <name val="Arial"/>
      <family val="2"/>
    </font>
    <font>
      <sz val="9"/>
      <color theme="0"/>
      <name val="Arial"/>
      <family val="2"/>
    </font>
    <font>
      <b/>
      <sz val="9"/>
      <color theme="0"/>
      <name val="Arial"/>
      <family val="2"/>
    </font>
    <font>
      <b/>
      <sz val="8"/>
      <color theme="0"/>
      <name val="Arial"/>
      <family val="2"/>
    </font>
    <font>
      <sz val="9"/>
      <color rgb="FF0000FF"/>
      <name val="Arial"/>
      <family val="2"/>
    </font>
    <font>
      <sz val="8"/>
      <color rgb="FF0000FF"/>
      <name val="Arial"/>
      <family val="2"/>
    </font>
    <font>
      <sz val="12"/>
      <color rgb="FF0000FF"/>
      <name val="Arial"/>
      <family val="2"/>
    </font>
    <font>
      <b/>
      <sz val="10"/>
      <color rgb="FF0000FF"/>
      <name val="Arial"/>
      <family val="2"/>
    </font>
    <font>
      <sz val="10"/>
      <name val="Times New Roman"/>
      <family val="1"/>
    </font>
    <font>
      <b/>
      <sz val="10"/>
      <name val="Times New Roman"/>
      <family val="1"/>
    </font>
    <font>
      <i/>
      <sz val="10"/>
      <name val="Times New Roman"/>
      <family val="1"/>
    </font>
    <font>
      <sz val="10"/>
      <color rgb="FF0000FF"/>
      <name val="Times New Roman"/>
      <family val="1"/>
    </font>
    <font>
      <b/>
      <sz val="10"/>
      <color rgb="FF0000FF"/>
      <name val="Times New Roman"/>
      <family val="1"/>
    </font>
    <font>
      <sz val="8"/>
      <name val="Times New Roman"/>
      <family val="1"/>
    </font>
    <font>
      <b/>
      <sz val="8"/>
      <name val="Times New Roman"/>
      <family val="1"/>
    </font>
    <font>
      <sz val="10"/>
      <color indexed="8"/>
      <name val="Times New Roman"/>
      <family val="1"/>
    </font>
    <font>
      <sz val="10"/>
      <color theme="0"/>
      <name val="Times New Roman"/>
      <family val="1"/>
    </font>
    <font>
      <sz val="10"/>
      <color rgb="FF800000"/>
      <name val="Times New Roman"/>
      <family val="1"/>
    </font>
    <font>
      <sz val="10"/>
      <color indexed="58"/>
      <name val="Times New Roman"/>
      <family val="1"/>
    </font>
    <font>
      <b/>
      <sz val="10"/>
      <color indexed="12"/>
      <name val="Times New Roman"/>
      <family val="1"/>
    </font>
    <font>
      <sz val="10"/>
      <color indexed="9"/>
      <name val="Times New Roman"/>
      <family val="1"/>
    </font>
    <font>
      <sz val="10"/>
      <color rgb="FFFF0000"/>
      <name val="Times New Roman"/>
      <family val="1"/>
    </font>
    <font>
      <i/>
      <sz val="10"/>
      <color rgb="FF0000FF"/>
      <name val="Times New Roman"/>
      <family val="1"/>
    </font>
    <font>
      <i/>
      <sz val="10"/>
      <color indexed="12"/>
      <name val="Times New Roman"/>
      <family val="1"/>
    </font>
    <font>
      <b/>
      <u/>
      <sz val="10"/>
      <name val="Times New Roman"/>
      <family val="1"/>
    </font>
    <font>
      <sz val="10"/>
      <color indexed="12"/>
      <name val="Times New Roman"/>
      <family val="1"/>
    </font>
    <font>
      <b/>
      <i/>
      <sz val="10"/>
      <name val="Times New Roman"/>
      <family val="1"/>
    </font>
    <font>
      <b/>
      <sz val="10"/>
      <color theme="0"/>
      <name val="Times New Roman"/>
      <family val="1"/>
    </font>
    <font>
      <i/>
      <sz val="10"/>
      <color theme="0"/>
      <name val="Times New Roman"/>
      <family val="1"/>
    </font>
    <font>
      <b/>
      <i/>
      <sz val="10"/>
      <color indexed="9"/>
      <name val="Times New Roman"/>
      <family val="1"/>
    </font>
    <font>
      <sz val="10"/>
      <color indexed="10"/>
      <name val="Times New Roman"/>
      <family val="1"/>
    </font>
    <font>
      <sz val="10"/>
      <color indexed="13"/>
      <name val="Times New Roman"/>
      <family val="1"/>
    </font>
    <font>
      <sz val="10"/>
      <color indexed="16"/>
      <name val="Times New Roman"/>
      <family val="1"/>
    </font>
    <font>
      <sz val="8"/>
      <color rgb="FF0000FF"/>
      <name val="Times New Roman"/>
      <family val="1"/>
    </font>
    <font>
      <i/>
      <sz val="8"/>
      <name val="Times New Roman"/>
      <family val="1"/>
    </font>
    <font>
      <sz val="9"/>
      <name val="Times New Roman"/>
      <family val="1"/>
    </font>
    <font>
      <b/>
      <sz val="9"/>
      <name val="Times New Roman"/>
      <family val="1"/>
    </font>
    <font>
      <b/>
      <u/>
      <sz val="9"/>
      <name val="Times New Roman"/>
      <family val="1"/>
    </font>
    <font>
      <sz val="9"/>
      <color rgb="FF0000FF"/>
      <name val="Times New Roman"/>
      <family val="1"/>
    </font>
    <font>
      <sz val="9"/>
      <color indexed="12"/>
      <name val="Times New Roman"/>
      <family val="1"/>
    </font>
    <font>
      <b/>
      <sz val="9"/>
      <color indexed="9"/>
      <name val="Times New Roman"/>
      <family val="1"/>
    </font>
    <font>
      <i/>
      <sz val="9"/>
      <name val="Times New Roman"/>
      <family val="1"/>
    </font>
  </fonts>
  <fills count="2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12"/>
        <bgColor indexed="64"/>
      </patternFill>
    </fill>
    <fill>
      <patternFill patternType="solid">
        <fgColor indexed="41"/>
        <bgColor indexed="64"/>
      </patternFill>
    </fill>
    <fill>
      <patternFill patternType="solid">
        <fgColor indexed="47"/>
        <bgColor indexed="64"/>
      </patternFill>
    </fill>
    <fill>
      <patternFill patternType="solid">
        <fgColor indexed="16"/>
        <bgColor indexed="64"/>
      </patternFill>
    </fill>
    <fill>
      <patternFill patternType="solid">
        <fgColor indexed="44"/>
        <bgColor indexed="64"/>
      </patternFill>
    </fill>
    <fill>
      <patternFill patternType="solid">
        <fgColor indexed="27"/>
        <bgColor indexed="64"/>
      </patternFill>
    </fill>
    <fill>
      <patternFill patternType="solid">
        <fgColor theme="0"/>
        <bgColor indexed="64"/>
      </patternFill>
    </fill>
    <fill>
      <patternFill patternType="solid">
        <fgColor rgb="FFFFFF00"/>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rgb="FF0000FF"/>
        <bgColor indexed="64"/>
      </patternFill>
    </fill>
    <fill>
      <patternFill patternType="solid">
        <fgColor rgb="FFFF5050"/>
        <bgColor indexed="64"/>
      </patternFill>
    </fill>
    <fill>
      <patternFill patternType="solid">
        <fgColor rgb="FFFF99FF"/>
        <bgColor indexed="64"/>
      </patternFill>
    </fill>
    <fill>
      <patternFill patternType="solid">
        <fgColor rgb="FFFF9933"/>
        <bgColor indexed="64"/>
      </patternFill>
    </fill>
    <fill>
      <patternFill patternType="solid">
        <fgColor rgb="FFFFCCCC"/>
        <bgColor indexed="64"/>
      </patternFill>
    </fill>
    <fill>
      <patternFill patternType="solid">
        <fgColor rgb="FFFFFFCC"/>
        <bgColor indexed="64"/>
      </patternFill>
    </fill>
    <fill>
      <patternFill patternType="solid">
        <fgColor rgb="FFCCFFCC"/>
        <bgColor indexed="64"/>
      </patternFill>
    </fill>
    <fill>
      <patternFill patternType="solid">
        <fgColor theme="8" tint="0.79998168889431442"/>
        <bgColor indexed="64"/>
      </patternFill>
    </fill>
    <fill>
      <patternFill patternType="solid">
        <fgColor rgb="FF00B050"/>
        <bgColor indexed="64"/>
      </patternFill>
    </fill>
    <fill>
      <patternFill patternType="solid">
        <fgColor rgb="FF00B0F0"/>
        <bgColor indexed="64"/>
      </patternFill>
    </fill>
    <fill>
      <patternFill patternType="solid">
        <fgColor theme="0" tint="-4.9989318521683403E-2"/>
        <bgColor indexed="64"/>
      </patternFill>
    </fill>
    <fill>
      <patternFill patternType="solid">
        <fgColor theme="9" tint="0.39997558519241921"/>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hair">
        <color indexed="64"/>
      </left>
      <right style="hair">
        <color indexed="64"/>
      </right>
      <top style="thin">
        <color indexed="64"/>
      </top>
      <bottom style="thin">
        <color indexed="64"/>
      </bottom>
      <diagonal/>
    </border>
    <border>
      <left/>
      <right style="dotted">
        <color indexed="64"/>
      </right>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bottom/>
      <diagonal/>
    </border>
    <border>
      <left style="dotted">
        <color indexed="64"/>
      </left>
      <right/>
      <top/>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bottom/>
      <diagonal/>
    </border>
    <border>
      <left style="thin">
        <color indexed="64"/>
      </left>
      <right style="double">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bottom/>
      <diagonal/>
    </border>
    <border>
      <left style="thin">
        <color indexed="64"/>
      </left>
      <right style="medium">
        <color indexed="64"/>
      </right>
      <top style="thin">
        <color indexed="64"/>
      </top>
      <bottom style="thin">
        <color indexed="64"/>
      </bottom>
      <diagonal/>
    </border>
  </borders>
  <cellStyleXfs count="2">
    <xf numFmtId="0" fontId="0" fillId="0" borderId="0"/>
    <xf numFmtId="0" fontId="3" fillId="0" borderId="0"/>
  </cellStyleXfs>
  <cellXfs count="837">
    <xf numFmtId="0" fontId="0" fillId="0" borderId="0" xfId="0"/>
    <xf numFmtId="0" fontId="4" fillId="4" borderId="0" xfId="0" applyFont="1" applyFill="1"/>
    <xf numFmtId="0" fontId="5" fillId="4" borderId="0" xfId="0" applyFont="1" applyFill="1"/>
    <xf numFmtId="0" fontId="4" fillId="0" borderId="0" xfId="0" applyFont="1"/>
    <xf numFmtId="0" fontId="6" fillId="7" borderId="0" xfId="0" applyFont="1" applyFill="1" applyAlignment="1">
      <alignment horizontal="center"/>
    </xf>
    <xf numFmtId="0" fontId="5" fillId="0" borderId="0" xfId="0" applyFont="1"/>
    <xf numFmtId="0" fontId="4" fillId="2" borderId="1" xfId="0" applyFont="1" applyFill="1" applyBorder="1" applyAlignment="1">
      <alignment horizontal="center" vertical="center" wrapText="1"/>
    </xf>
    <xf numFmtId="0" fontId="7" fillId="4" borderId="0" xfId="0" applyFont="1" applyFill="1" applyAlignment="1">
      <alignment horizontal="center" vertical="center"/>
    </xf>
    <xf numFmtId="0" fontId="7" fillId="0" borderId="0" xfId="0" applyFont="1" applyAlignment="1">
      <alignment horizontal="center" vertical="center"/>
    </xf>
    <xf numFmtId="0" fontId="4" fillId="2" borderId="1" xfId="0" applyNumberFormat="1" applyFont="1" applyFill="1" applyBorder="1" applyAlignment="1">
      <alignment horizontal="left" vertical="center" wrapText="1"/>
    </xf>
    <xf numFmtId="2" fontId="4" fillId="2" borderId="1" xfId="0" applyNumberFormat="1" applyFont="1" applyFill="1" applyBorder="1" applyAlignment="1">
      <alignment horizontal="center" vertical="center"/>
    </xf>
    <xf numFmtId="2" fontId="4" fillId="2" borderId="1" xfId="0" applyNumberFormat="1" applyFont="1" applyFill="1" applyBorder="1" applyAlignment="1">
      <alignment horizontal="center" vertical="center" wrapText="1"/>
    </xf>
    <xf numFmtId="0" fontId="4" fillId="2" borderId="0" xfId="0" applyFont="1" applyFill="1"/>
    <xf numFmtId="0" fontId="5" fillId="2" borderId="0" xfId="0" applyFont="1" applyFill="1"/>
    <xf numFmtId="0" fontId="4" fillId="2" borderId="0" xfId="0" applyFont="1" applyFill="1" applyBorder="1" applyAlignment="1">
      <alignment horizontal="center" vertical="center" wrapText="1"/>
    </xf>
    <xf numFmtId="0" fontId="2" fillId="4" borderId="0" xfId="0" applyFont="1" applyFill="1" applyAlignment="1">
      <alignment horizontal="center" vertical="center"/>
    </xf>
    <xf numFmtId="2" fontId="4" fillId="2" borderId="0" xfId="0" applyNumberFormat="1" applyFont="1" applyFill="1" applyBorder="1" applyAlignment="1">
      <alignment horizontal="center" vertical="center"/>
    </xf>
    <xf numFmtId="2" fontId="4" fillId="2" borderId="0" xfId="0" applyNumberFormat="1" applyFont="1" applyFill="1" applyBorder="1" applyAlignment="1">
      <alignment horizontal="center" vertical="center" wrapText="1"/>
    </xf>
    <xf numFmtId="0" fontId="4" fillId="4" borderId="1" xfId="0" applyNumberFormat="1" applyFont="1" applyFill="1" applyBorder="1" applyAlignment="1">
      <alignment horizontal="left" vertical="center" wrapText="1"/>
    </xf>
    <xf numFmtId="49" fontId="4" fillId="4" borderId="1" xfId="0" applyNumberFormat="1" applyFont="1" applyFill="1" applyBorder="1" applyAlignment="1">
      <alignment horizontal="center" vertical="center"/>
    </xf>
    <xf numFmtId="49" fontId="2" fillId="4" borderId="0" xfId="0" applyNumberFormat="1" applyFont="1" applyFill="1" applyAlignment="1">
      <alignment horizontal="center" vertical="center"/>
    </xf>
    <xf numFmtId="49" fontId="4" fillId="2" borderId="0" xfId="0" applyNumberFormat="1" applyFont="1" applyFill="1"/>
    <xf numFmtId="49" fontId="5" fillId="2" borderId="0" xfId="0" applyNumberFormat="1" applyFont="1" applyFill="1"/>
    <xf numFmtId="2" fontId="2" fillId="4" borderId="0" xfId="0" applyNumberFormat="1" applyFont="1" applyFill="1" applyAlignment="1">
      <alignment horizontal="center" vertical="center"/>
    </xf>
    <xf numFmtId="2" fontId="4" fillId="4" borderId="0" xfId="0" applyNumberFormat="1" applyFont="1" applyFill="1"/>
    <xf numFmtId="2" fontId="4" fillId="2" borderId="0" xfId="0" applyNumberFormat="1" applyFont="1" applyFill="1"/>
    <xf numFmtId="2" fontId="5" fillId="2" borderId="0" xfId="0" applyNumberFormat="1" applyFont="1" applyFill="1"/>
    <xf numFmtId="49" fontId="1" fillId="2" borderId="1" xfId="0" applyNumberFormat="1" applyFont="1" applyFill="1" applyBorder="1" applyAlignment="1">
      <alignment horizontal="center" vertical="center" wrapText="1"/>
    </xf>
    <xf numFmtId="0" fontId="4" fillId="9" borderId="0" xfId="0" applyFont="1" applyFill="1"/>
    <xf numFmtId="0" fontId="4" fillId="9" borderId="1" xfId="0" applyNumberFormat="1" applyFont="1" applyFill="1" applyBorder="1" applyAlignment="1">
      <alignment horizontal="left" vertical="center" wrapText="1"/>
    </xf>
    <xf numFmtId="49" fontId="1" fillId="9" borderId="1" xfId="0" applyNumberFormat="1" applyFont="1" applyFill="1" applyBorder="1" applyAlignment="1">
      <alignment horizontal="center" vertical="center" wrapText="1"/>
    </xf>
    <xf numFmtId="2" fontId="4" fillId="9" borderId="1" xfId="0" applyNumberFormat="1" applyFont="1" applyFill="1" applyBorder="1" applyAlignment="1">
      <alignment horizontal="center" vertical="center"/>
    </xf>
    <xf numFmtId="2" fontId="4" fillId="9" borderId="1" xfId="0" applyNumberFormat="1" applyFont="1" applyFill="1" applyBorder="1" applyAlignment="1">
      <alignment horizontal="center" vertical="center" wrapText="1"/>
    </xf>
    <xf numFmtId="0" fontId="4" fillId="9" borderId="1" xfId="0" applyFont="1" applyFill="1" applyBorder="1" applyAlignment="1">
      <alignment horizontal="center" vertical="center" wrapText="1"/>
    </xf>
    <xf numFmtId="0" fontId="5" fillId="9" borderId="0" xfId="0" applyFont="1" applyFill="1"/>
    <xf numFmtId="3" fontId="4" fillId="9" borderId="0" xfId="0" applyNumberFormat="1" applyFont="1" applyFill="1"/>
    <xf numFmtId="0" fontId="4" fillId="12" borderId="1" xfId="0" applyNumberFormat="1" applyFont="1" applyFill="1" applyBorder="1" applyAlignment="1">
      <alignment horizontal="left" vertical="center" wrapText="1"/>
    </xf>
    <xf numFmtId="0" fontId="4" fillId="13" borderId="1" xfId="0" applyNumberFormat="1" applyFont="1" applyFill="1" applyBorder="1" applyAlignment="1">
      <alignment horizontal="left" vertical="center" wrapText="1"/>
    </xf>
    <xf numFmtId="0" fontId="4" fillId="14" borderId="1" xfId="0" applyNumberFormat="1" applyFont="1" applyFill="1" applyBorder="1" applyAlignment="1">
      <alignment horizontal="left" vertical="center" wrapText="1"/>
    </xf>
    <xf numFmtId="49" fontId="1" fillId="14" borderId="1" xfId="0" applyNumberFormat="1" applyFont="1" applyFill="1" applyBorder="1" applyAlignment="1">
      <alignment horizontal="center" vertical="center" wrapText="1"/>
    </xf>
    <xf numFmtId="2" fontId="4" fillId="14" borderId="1" xfId="0" applyNumberFormat="1" applyFont="1" applyFill="1" applyBorder="1" applyAlignment="1">
      <alignment horizontal="center" vertical="center"/>
    </xf>
    <xf numFmtId="2" fontId="4" fillId="14" borderId="1" xfId="0" applyNumberFormat="1" applyFont="1" applyFill="1" applyBorder="1" applyAlignment="1">
      <alignment horizontal="center" vertical="center" wrapText="1"/>
    </xf>
    <xf numFmtId="0" fontId="4" fillId="14" borderId="1" xfId="0" applyFont="1" applyFill="1" applyBorder="1" applyAlignment="1">
      <alignment horizontal="center" vertical="center" wrapText="1"/>
    </xf>
    <xf numFmtId="0" fontId="7" fillId="4" borderId="0" xfId="0" applyNumberFormat="1" applyFont="1" applyFill="1" applyAlignment="1">
      <alignment horizontal="center" vertical="center"/>
    </xf>
    <xf numFmtId="0" fontId="4" fillId="10" borderId="1" xfId="0" applyNumberFormat="1" applyFont="1" applyFill="1" applyBorder="1" applyAlignment="1">
      <alignment horizontal="center" vertical="center"/>
    </xf>
    <xf numFmtId="0" fontId="4" fillId="16" borderId="1" xfId="0" applyNumberFormat="1" applyFont="1" applyFill="1" applyBorder="1" applyAlignment="1">
      <alignment horizontal="left" vertical="center" wrapText="1"/>
    </xf>
    <xf numFmtId="49" fontId="1" fillId="16" borderId="1" xfId="0" applyNumberFormat="1" applyFont="1" applyFill="1" applyBorder="1" applyAlignment="1">
      <alignment horizontal="center" vertical="center" wrapText="1"/>
    </xf>
    <xf numFmtId="2" fontId="4" fillId="16" borderId="1" xfId="0" applyNumberFormat="1" applyFont="1" applyFill="1" applyBorder="1" applyAlignment="1">
      <alignment horizontal="center" vertical="center"/>
    </xf>
    <xf numFmtId="2" fontId="4" fillId="16" borderId="1" xfId="0" applyNumberFormat="1" applyFont="1" applyFill="1" applyBorder="1" applyAlignment="1">
      <alignment horizontal="center" vertical="center" wrapText="1"/>
    </xf>
    <xf numFmtId="0" fontId="4" fillId="16" borderId="1" xfId="0" applyFont="1" applyFill="1" applyBorder="1" applyAlignment="1">
      <alignment horizontal="center" vertical="center" wrapText="1"/>
    </xf>
    <xf numFmtId="3" fontId="4" fillId="0" borderId="0" xfId="0" applyNumberFormat="1" applyFont="1"/>
    <xf numFmtId="0" fontId="4" fillId="15" borderId="0" xfId="0" applyFont="1" applyFill="1"/>
    <xf numFmtId="0" fontId="4" fillId="15" borderId="7" xfId="0" applyFont="1" applyFill="1" applyBorder="1" applyAlignment="1">
      <alignment horizontal="center" vertical="center"/>
    </xf>
    <xf numFmtId="0" fontId="4" fillId="10" borderId="1" xfId="0" applyNumberFormat="1" applyFont="1" applyFill="1" applyBorder="1"/>
    <xf numFmtId="0" fontId="8" fillId="15" borderId="1" xfId="0" applyNumberFormat="1" applyFont="1" applyFill="1" applyBorder="1"/>
    <xf numFmtId="0" fontId="9" fillId="15" borderId="1" xfId="0" applyNumberFormat="1" applyFont="1" applyFill="1" applyBorder="1" applyAlignment="1">
      <alignment horizontal="left" vertical="center" wrapText="1"/>
    </xf>
    <xf numFmtId="49" fontId="10" fillId="15" borderId="1" xfId="0" applyNumberFormat="1" applyFont="1" applyFill="1" applyBorder="1" applyAlignment="1">
      <alignment horizontal="center" vertical="center" wrapText="1"/>
    </xf>
    <xf numFmtId="2" fontId="8" fillId="15" borderId="0" xfId="0" applyNumberFormat="1" applyFont="1" applyFill="1" applyBorder="1" applyAlignment="1">
      <alignment horizontal="center" vertical="center"/>
    </xf>
    <xf numFmtId="2" fontId="8" fillId="15" borderId="0" xfId="0" applyNumberFormat="1" applyFont="1" applyFill="1" applyBorder="1" applyAlignment="1">
      <alignment horizontal="center" vertical="center" wrapText="1"/>
    </xf>
    <xf numFmtId="0" fontId="8" fillId="15" borderId="0" xfId="0" applyFont="1" applyFill="1" applyBorder="1" applyAlignment="1">
      <alignment horizontal="center" vertical="center" wrapText="1"/>
    </xf>
    <xf numFmtId="0" fontId="4" fillId="17" borderId="1" xfId="0" applyNumberFormat="1" applyFont="1" applyFill="1" applyBorder="1" applyAlignment="1">
      <alignment horizontal="left" vertical="center" wrapText="1"/>
    </xf>
    <xf numFmtId="2" fontId="1" fillId="17" borderId="1" xfId="0" applyNumberFormat="1" applyFont="1" applyFill="1" applyBorder="1" applyAlignment="1">
      <alignment horizontal="center" vertical="center" wrapText="1"/>
    </xf>
    <xf numFmtId="2" fontId="4" fillId="10" borderId="0" xfId="0" applyNumberFormat="1" applyFont="1" applyFill="1" applyBorder="1" applyAlignment="1">
      <alignment horizontal="center" vertical="center"/>
    </xf>
    <xf numFmtId="2" fontId="4" fillId="10" borderId="0" xfId="0" applyNumberFormat="1" applyFont="1" applyFill="1" applyBorder="1" applyAlignment="1">
      <alignment horizontal="center" vertical="center" wrapText="1"/>
    </xf>
    <xf numFmtId="0" fontId="4" fillId="10" borderId="0" xfId="0" applyFont="1" applyFill="1" applyBorder="1" applyAlignment="1">
      <alignment horizontal="center" vertical="center" wrapText="1"/>
    </xf>
    <xf numFmtId="0" fontId="5" fillId="10" borderId="0" xfId="0" applyFont="1" applyFill="1"/>
    <xf numFmtId="0" fontId="4" fillId="10" borderId="0" xfId="0" applyFont="1" applyFill="1"/>
    <xf numFmtId="164" fontId="1" fillId="17" borderId="1" xfId="0" applyNumberFormat="1" applyFont="1" applyFill="1" applyBorder="1" applyAlignment="1">
      <alignment horizontal="center" vertical="center" wrapText="1"/>
    </xf>
    <xf numFmtId="0" fontId="4" fillId="18" borderId="1" xfId="0" applyNumberFormat="1" applyFont="1" applyFill="1" applyBorder="1" applyAlignment="1">
      <alignment horizontal="left" vertical="center" wrapText="1"/>
    </xf>
    <xf numFmtId="164" fontId="1" fillId="18" borderId="1" xfId="0" applyNumberFormat="1" applyFont="1" applyFill="1" applyBorder="1" applyAlignment="1">
      <alignment horizontal="center" vertical="center" wrapText="1"/>
    </xf>
    <xf numFmtId="0" fontId="4" fillId="19" borderId="1" xfId="0" applyNumberFormat="1" applyFont="1" applyFill="1" applyBorder="1" applyAlignment="1">
      <alignment horizontal="left" vertical="center" wrapText="1"/>
    </xf>
    <xf numFmtId="164" fontId="1" fillId="19" borderId="1" xfId="0" applyNumberFormat="1" applyFont="1" applyFill="1" applyBorder="1" applyAlignment="1">
      <alignment horizontal="center" vertical="center" wrapText="1"/>
    </xf>
    <xf numFmtId="0" fontId="4" fillId="20" borderId="1" xfId="0" applyNumberFormat="1" applyFont="1" applyFill="1" applyBorder="1" applyAlignment="1">
      <alignment horizontal="left" vertical="center" wrapText="1"/>
    </xf>
    <xf numFmtId="164" fontId="1" fillId="20" borderId="1" xfId="0" applyNumberFormat="1" applyFont="1" applyFill="1" applyBorder="1" applyAlignment="1">
      <alignment horizontal="center" vertical="center" wrapText="1"/>
    </xf>
    <xf numFmtId="0" fontId="4" fillId="20" borderId="13" xfId="0" applyNumberFormat="1" applyFont="1" applyFill="1" applyBorder="1" applyAlignment="1">
      <alignment horizontal="left" vertical="center" wrapText="1"/>
    </xf>
    <xf numFmtId="0" fontId="4" fillId="21" borderId="1" xfId="0" applyNumberFormat="1" applyFont="1" applyFill="1" applyBorder="1" applyAlignment="1">
      <alignment horizontal="left" vertical="center" wrapText="1"/>
    </xf>
    <xf numFmtId="164" fontId="1" fillId="21" borderId="1" xfId="0" applyNumberFormat="1" applyFont="1" applyFill="1" applyBorder="1" applyAlignment="1">
      <alignment horizontal="center" vertical="center" wrapText="1"/>
    </xf>
    <xf numFmtId="0" fontId="4" fillId="21" borderId="7" xfId="0" applyNumberFormat="1" applyFont="1" applyFill="1" applyBorder="1" applyAlignment="1">
      <alignment horizontal="left" vertical="center" wrapText="1"/>
    </xf>
    <xf numFmtId="0" fontId="4" fillId="10" borderId="1" xfId="0" applyNumberFormat="1" applyFont="1" applyFill="1" applyBorder="1" applyAlignment="1">
      <alignment horizontal="left" vertical="center" wrapText="1"/>
    </xf>
    <xf numFmtId="49" fontId="1" fillId="10" borderId="1" xfId="0" applyNumberFormat="1" applyFont="1" applyFill="1" applyBorder="1" applyAlignment="1">
      <alignment horizontal="center" vertical="center" wrapText="1"/>
    </xf>
    <xf numFmtId="0" fontId="4" fillId="4" borderId="0" xfId="0" applyNumberFormat="1" applyFont="1" applyFill="1"/>
    <xf numFmtId="0" fontId="4" fillId="0" borderId="0" xfId="0" applyNumberFormat="1" applyFont="1"/>
    <xf numFmtId="0" fontId="5" fillId="0" borderId="0" xfId="0" applyNumberFormat="1" applyFont="1"/>
    <xf numFmtId="0" fontId="4" fillId="26" borderId="0" xfId="0" applyFont="1" applyFill="1"/>
    <xf numFmtId="0" fontId="4" fillId="26" borderId="1" xfId="0" applyNumberFormat="1" applyFont="1" applyFill="1" applyBorder="1" applyAlignment="1">
      <alignment horizontal="center" vertical="center"/>
    </xf>
    <xf numFmtId="0" fontId="4" fillId="26" borderId="1" xfId="0" applyNumberFormat="1" applyFont="1" applyFill="1" applyBorder="1" applyAlignment="1">
      <alignment horizontal="left" vertical="center" wrapText="1"/>
    </xf>
    <xf numFmtId="49" fontId="1" fillId="26" borderId="1" xfId="0" applyNumberFormat="1" applyFont="1" applyFill="1" applyBorder="1" applyAlignment="1">
      <alignment horizontal="center" vertical="center" wrapText="1"/>
    </xf>
    <xf numFmtId="2" fontId="4" fillId="26" borderId="1" xfId="0" applyNumberFormat="1" applyFont="1" applyFill="1" applyBorder="1" applyAlignment="1">
      <alignment horizontal="center" vertical="center"/>
    </xf>
    <xf numFmtId="2" fontId="4" fillId="26" borderId="1" xfId="0" applyNumberFormat="1" applyFont="1" applyFill="1" applyBorder="1" applyAlignment="1">
      <alignment horizontal="center" vertical="center" wrapText="1"/>
    </xf>
    <xf numFmtId="0" fontId="4" fillId="26" borderId="1" xfId="0" applyFont="1" applyFill="1" applyBorder="1" applyAlignment="1">
      <alignment horizontal="center" vertical="center" wrapText="1"/>
    </xf>
    <xf numFmtId="0" fontId="5" fillId="26" borderId="0" xfId="0" applyFont="1" applyFill="1"/>
    <xf numFmtId="0" fontId="11" fillId="4" borderId="0" xfId="0" applyFont="1" applyFill="1"/>
    <xf numFmtId="0" fontId="11" fillId="10" borderId="1" xfId="0" applyNumberFormat="1" applyFont="1" applyFill="1" applyBorder="1" applyAlignment="1">
      <alignment horizontal="center" vertical="center"/>
    </xf>
    <xf numFmtId="0" fontId="11" fillId="13" borderId="1" xfId="0" applyNumberFormat="1" applyFont="1" applyFill="1" applyBorder="1" applyAlignment="1">
      <alignment horizontal="left" vertical="center" wrapText="1"/>
    </xf>
    <xf numFmtId="49" fontId="12" fillId="2" borderId="1" xfId="0" applyNumberFormat="1" applyFont="1" applyFill="1" applyBorder="1" applyAlignment="1">
      <alignment horizontal="center" vertical="center" wrapText="1"/>
    </xf>
    <xf numFmtId="2" fontId="11" fillId="2" borderId="1" xfId="0" applyNumberFormat="1" applyFont="1" applyFill="1" applyBorder="1" applyAlignment="1">
      <alignment horizontal="center" vertical="center"/>
    </xf>
    <xf numFmtId="2" fontId="11"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3" fillId="0" borderId="0" xfId="0" applyFont="1"/>
    <xf numFmtId="0" fontId="11" fillId="0" borderId="0" xfId="0" applyFont="1"/>
    <xf numFmtId="0" fontId="11" fillId="26" borderId="0" xfId="0" applyFont="1" applyFill="1"/>
    <xf numFmtId="0" fontId="11" fillId="26" borderId="1" xfId="0" applyNumberFormat="1" applyFont="1" applyFill="1" applyBorder="1" applyAlignment="1">
      <alignment horizontal="center" vertical="center"/>
    </xf>
    <xf numFmtId="0" fontId="11" fillId="26" borderId="1" xfId="0" applyNumberFormat="1" applyFont="1" applyFill="1" applyBorder="1" applyAlignment="1">
      <alignment horizontal="left" vertical="center" wrapText="1"/>
    </xf>
    <xf numFmtId="49" fontId="12" fillId="26" borderId="1" xfId="0" applyNumberFormat="1" applyFont="1" applyFill="1" applyBorder="1" applyAlignment="1">
      <alignment horizontal="center" vertical="center" wrapText="1"/>
    </xf>
    <xf numFmtId="2" fontId="11" fillId="26" borderId="1" xfId="0" applyNumberFormat="1" applyFont="1" applyFill="1" applyBorder="1" applyAlignment="1">
      <alignment horizontal="center" vertical="center"/>
    </xf>
    <xf numFmtId="2" fontId="11" fillId="26" borderId="1" xfId="0" applyNumberFormat="1" applyFont="1" applyFill="1" applyBorder="1" applyAlignment="1">
      <alignment horizontal="center" vertical="center" wrapText="1"/>
    </xf>
    <xf numFmtId="0" fontId="11" fillId="26" borderId="1" xfId="0" applyFont="1" applyFill="1" applyBorder="1" applyAlignment="1">
      <alignment horizontal="center" vertical="center" wrapText="1"/>
    </xf>
    <xf numFmtId="0" fontId="13" fillId="26" borderId="0" xfId="0" applyFont="1" applyFill="1"/>
    <xf numFmtId="0" fontId="11" fillId="2" borderId="0" xfId="0" applyFont="1" applyFill="1"/>
    <xf numFmtId="0" fontId="14" fillId="0" borderId="1" xfId="0" applyFont="1" applyBorder="1" applyAlignment="1">
      <alignment horizontal="center" vertical="center"/>
    </xf>
    <xf numFmtId="0" fontId="11" fillId="0" borderId="1" xfId="0" applyFont="1" applyBorder="1" applyAlignment="1">
      <alignment horizontal="center"/>
    </xf>
    <xf numFmtId="0" fontId="13" fillId="0" borderId="1" xfId="0" applyFont="1" applyBorder="1" applyAlignment="1">
      <alignment horizontal="center"/>
    </xf>
    <xf numFmtId="0" fontId="14" fillId="26" borderId="1" xfId="0" applyFont="1" applyFill="1" applyBorder="1" applyAlignment="1">
      <alignment horizontal="center" vertical="center"/>
    </xf>
    <xf numFmtId="0" fontId="11" fillId="26" borderId="1" xfId="0" applyFont="1" applyFill="1" applyBorder="1" applyAlignment="1">
      <alignment horizontal="center"/>
    </xf>
    <xf numFmtId="0" fontId="11" fillId="2" borderId="1" xfId="0" applyNumberFormat="1" applyFont="1" applyFill="1" applyBorder="1" applyAlignment="1">
      <alignment horizontal="left" vertical="center" wrapText="1"/>
    </xf>
    <xf numFmtId="0" fontId="13" fillId="2" borderId="0" xfId="0" applyFont="1" applyFill="1"/>
    <xf numFmtId="2" fontId="15" fillId="2" borderId="1" xfId="0" applyNumberFormat="1" applyFont="1" applyFill="1" applyBorder="1" applyAlignment="1">
      <alignment horizontal="center" vertical="center"/>
    </xf>
    <xf numFmtId="0" fontId="16" fillId="10" borderId="0" xfId="0" applyFont="1" applyFill="1" applyAlignment="1">
      <alignment vertical="center"/>
    </xf>
    <xf numFmtId="0" fontId="15" fillId="2" borderId="0" xfId="0" applyFont="1" applyFill="1" applyAlignment="1">
      <alignment horizontal="center" vertical="center" wrapText="1"/>
    </xf>
    <xf numFmtId="49" fontId="15" fillId="0" borderId="0" xfId="0" applyNumberFormat="1" applyFont="1" applyAlignment="1">
      <alignment vertical="center"/>
    </xf>
    <xf numFmtId="1" fontId="15" fillId="2" borderId="0" xfId="0" applyNumberFormat="1" applyFont="1" applyFill="1" applyAlignment="1">
      <alignment vertical="center"/>
    </xf>
    <xf numFmtId="1" fontId="15" fillId="0" borderId="0" xfId="0" applyNumberFormat="1" applyFont="1" applyBorder="1" applyAlignment="1">
      <alignment horizontal="center" vertical="center" wrapText="1"/>
    </xf>
    <xf numFmtId="1" fontId="15"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49" fontId="15" fillId="0" borderId="0" xfId="0" applyNumberFormat="1" applyFont="1" applyBorder="1" applyAlignment="1">
      <alignment vertical="center"/>
    </xf>
    <xf numFmtId="1" fontId="15" fillId="2" borderId="0" xfId="0" applyNumberFormat="1" applyFont="1" applyFill="1" applyBorder="1" applyAlignment="1">
      <alignment vertical="center"/>
    </xf>
    <xf numFmtId="0" fontId="15" fillId="10" borderId="0" xfId="0" applyNumberFormat="1" applyFont="1" applyFill="1" applyBorder="1" applyAlignment="1">
      <alignment horizontal="center" vertical="center"/>
    </xf>
    <xf numFmtId="0" fontId="15" fillId="10" borderId="0" xfId="0" applyNumberFormat="1" applyFont="1" applyFill="1" applyBorder="1" applyAlignment="1">
      <alignment horizontal="left" vertical="center"/>
    </xf>
    <xf numFmtId="49" fontId="15" fillId="10" borderId="0" xfId="0" applyNumberFormat="1" applyFont="1" applyFill="1" applyBorder="1" applyAlignment="1">
      <alignment horizontal="left" vertical="center"/>
    </xf>
    <xf numFmtId="2" fontId="15" fillId="10" borderId="0" xfId="0" applyNumberFormat="1" applyFont="1" applyFill="1" applyBorder="1" applyAlignment="1">
      <alignment horizontal="left" vertical="center"/>
    </xf>
    <xf numFmtId="2" fontId="20" fillId="2" borderId="1" xfId="0" applyNumberFormat="1" applyFont="1" applyFill="1" applyBorder="1" applyAlignment="1">
      <alignment horizontal="center" vertical="center"/>
    </xf>
    <xf numFmtId="2" fontId="18" fillId="2" borderId="0" xfId="0" applyNumberFormat="1" applyFont="1" applyFill="1" applyBorder="1" applyAlignment="1">
      <alignment horizontal="center" vertical="center" wrapText="1"/>
    </xf>
    <xf numFmtId="0" fontId="18" fillId="2" borderId="0" xfId="0" applyNumberFormat="1" applyFont="1" applyFill="1" applyBorder="1" applyAlignment="1">
      <alignment horizontal="right" vertical="center" wrapText="1"/>
    </xf>
    <xf numFmtId="0" fontId="15" fillId="2" borderId="0" xfId="0" applyNumberFormat="1" applyFont="1" applyFill="1" applyBorder="1" applyAlignment="1">
      <alignment horizontal="center" vertical="center" wrapText="1"/>
    </xf>
    <xf numFmtId="2" fontId="15" fillId="2" borderId="0" xfId="0" applyNumberFormat="1" applyFont="1" applyFill="1" applyBorder="1" applyAlignment="1">
      <alignment horizontal="right" vertical="center"/>
    </xf>
    <xf numFmtId="2" fontId="15" fillId="2" borderId="0" xfId="0" applyNumberFormat="1" applyFont="1" applyFill="1" applyBorder="1" applyAlignment="1">
      <alignment horizontal="center" vertical="center"/>
    </xf>
    <xf numFmtId="0" fontId="15" fillId="2" borderId="0" xfId="0" applyFont="1" applyFill="1" applyBorder="1" applyAlignment="1">
      <alignment vertical="center"/>
    </xf>
    <xf numFmtId="0" fontId="15" fillId="2" borderId="0" xfId="0" applyFont="1" applyFill="1" applyBorder="1" applyAlignment="1">
      <alignment horizontal="left" vertical="center"/>
    </xf>
    <xf numFmtId="49" fontId="15" fillId="0" borderId="0" xfId="0" applyNumberFormat="1" applyFont="1" applyBorder="1" applyAlignment="1">
      <alignment horizontal="right" vertical="center"/>
    </xf>
    <xf numFmtId="2" fontId="15" fillId="0" borderId="0" xfId="0" applyNumberFormat="1" applyFont="1" applyBorder="1" applyAlignment="1">
      <alignment horizontal="left" vertical="center"/>
    </xf>
    <xf numFmtId="49" fontId="15" fillId="2" borderId="0" xfId="0" applyNumberFormat="1" applyFont="1" applyFill="1" applyBorder="1" applyAlignment="1">
      <alignment horizontal="center" vertical="center"/>
    </xf>
    <xf numFmtId="0" fontId="15" fillId="0" borderId="0" xfId="0" applyNumberFormat="1" applyFont="1" applyBorder="1" applyAlignment="1">
      <alignment horizontal="left" vertical="center"/>
    </xf>
    <xf numFmtId="0" fontId="16" fillId="0" borderId="0" xfId="1" applyFont="1" applyAlignment="1"/>
    <xf numFmtId="0" fontId="15" fillId="0" borderId="0" xfId="1" applyFont="1"/>
    <xf numFmtId="0" fontId="15" fillId="0" borderId="0" xfId="1" applyFont="1" applyBorder="1"/>
    <xf numFmtId="0" fontId="15" fillId="0" borderId="0" xfId="1" applyFont="1" applyAlignment="1">
      <alignment horizontal="left"/>
    </xf>
    <xf numFmtId="0" fontId="15" fillId="0" borderId="0" xfId="1" applyFont="1" applyAlignment="1">
      <alignment wrapText="1"/>
    </xf>
    <xf numFmtId="0" fontId="15" fillId="10" borderId="0" xfId="1" applyFont="1" applyFill="1" applyAlignment="1">
      <alignment horizontal="left"/>
    </xf>
    <xf numFmtId="0" fontId="15" fillId="0" borderId="0" xfId="1" applyFont="1" applyAlignment="1">
      <alignment horizontal="left" wrapText="1"/>
    </xf>
    <xf numFmtId="0" fontId="15" fillId="0" borderId="0" xfId="1" applyFont="1" applyAlignment="1">
      <alignment horizontal="right"/>
    </xf>
    <xf numFmtId="0" fontId="15" fillId="0" borderId="0" xfId="1" applyFont="1" applyBorder="1" applyAlignment="1">
      <alignment vertical="center"/>
    </xf>
    <xf numFmtId="0" fontId="15" fillId="2" borderId="1" xfId="1" applyNumberFormat="1" applyFont="1" applyFill="1" applyBorder="1" applyAlignment="1">
      <alignment horizontal="center" vertical="center" wrapText="1"/>
    </xf>
    <xf numFmtId="0" fontId="18" fillId="10" borderId="1" xfId="1" applyNumberFormat="1" applyFont="1" applyFill="1" applyBorder="1" applyAlignment="1">
      <alignment horizontal="center" vertical="center" wrapText="1"/>
    </xf>
    <xf numFmtId="0" fontId="15" fillId="2" borderId="1" xfId="1" applyNumberFormat="1" applyFont="1" applyFill="1" applyBorder="1" applyAlignment="1">
      <alignment horizontal="left" vertical="center" wrapText="1"/>
    </xf>
    <xf numFmtId="49" fontId="15" fillId="2" borderId="20" xfId="1" applyNumberFormat="1" applyFont="1" applyFill="1" applyBorder="1" applyAlignment="1">
      <alignment horizontal="center" vertical="center" wrapText="1"/>
    </xf>
    <xf numFmtId="49" fontId="15" fillId="2" borderId="17" xfId="1" applyNumberFormat="1" applyFont="1" applyFill="1" applyBorder="1" applyAlignment="1">
      <alignment horizontal="left" vertical="center" wrapText="1"/>
    </xf>
    <xf numFmtId="49" fontId="15" fillId="2" borderId="17" xfId="1" applyNumberFormat="1" applyFont="1" applyFill="1" applyBorder="1" applyAlignment="1">
      <alignment horizontal="center" vertical="center" wrapText="1"/>
    </xf>
    <xf numFmtId="0" fontId="15" fillId="2" borderId="19" xfId="1" applyNumberFormat="1" applyFont="1" applyFill="1" applyBorder="1" applyAlignment="1">
      <alignment horizontal="left" vertical="center" wrapText="1"/>
    </xf>
    <xf numFmtId="2" fontId="15" fillId="10" borderId="1" xfId="1" applyNumberFormat="1" applyFont="1" applyFill="1" applyBorder="1" applyAlignment="1">
      <alignment horizontal="left" vertical="center"/>
    </xf>
    <xf numFmtId="1" fontId="15" fillId="10" borderId="9" xfId="1" applyNumberFormat="1" applyFont="1" applyFill="1" applyBorder="1" applyAlignment="1">
      <alignment horizontal="center" vertical="center"/>
    </xf>
    <xf numFmtId="49" fontId="15" fillId="10" borderId="1" xfId="1" applyNumberFormat="1" applyFont="1" applyFill="1" applyBorder="1" applyAlignment="1">
      <alignment vertical="center"/>
    </xf>
    <xf numFmtId="0" fontId="22" fillId="10" borderId="12" xfId="1" applyNumberFormat="1" applyFont="1" applyFill="1" applyBorder="1" applyAlignment="1">
      <alignment horizontal="left" vertical="center" wrapText="1"/>
    </xf>
    <xf numFmtId="0" fontId="15" fillId="2" borderId="7" xfId="1" applyNumberFormat="1" applyFont="1" applyFill="1" applyBorder="1" applyAlignment="1">
      <alignment horizontal="left" vertical="center" wrapText="1"/>
    </xf>
    <xf numFmtId="0" fontId="18" fillId="10" borderId="12" xfId="1" applyNumberFormat="1" applyFont="1" applyFill="1" applyBorder="1" applyAlignment="1">
      <alignment horizontal="center" vertical="center" wrapText="1"/>
    </xf>
    <xf numFmtId="2" fontId="15" fillId="2" borderId="28" xfId="1" applyNumberFormat="1" applyFont="1" applyFill="1" applyBorder="1" applyAlignment="1">
      <alignment horizontal="center" vertical="center"/>
    </xf>
    <xf numFmtId="2" fontId="15" fillId="2" borderId="29" xfId="1" applyNumberFormat="1" applyFont="1" applyFill="1" applyBorder="1" applyAlignment="1">
      <alignment vertical="center"/>
    </xf>
    <xf numFmtId="0" fontId="24" fillId="0" borderId="1" xfId="1" applyFont="1" applyFill="1" applyBorder="1" applyAlignment="1">
      <alignment vertical="center"/>
    </xf>
    <xf numFmtId="1" fontId="15" fillId="2" borderId="1" xfId="1" applyNumberFormat="1" applyFont="1" applyFill="1" applyBorder="1" applyAlignment="1">
      <alignment horizontal="center" vertical="center"/>
    </xf>
    <xf numFmtId="0" fontId="15" fillId="2" borderId="7" xfId="1" applyNumberFormat="1" applyFont="1" applyFill="1" applyBorder="1" applyAlignment="1">
      <alignment horizontal="right" vertical="center"/>
    </xf>
    <xf numFmtId="0" fontId="15" fillId="2" borderId="17" xfId="1" applyNumberFormat="1" applyFont="1" applyFill="1" applyBorder="1" applyAlignment="1">
      <alignment horizontal="left" vertical="center"/>
    </xf>
    <xf numFmtId="0" fontId="15" fillId="2" borderId="19" xfId="1" applyNumberFormat="1" applyFont="1" applyFill="1" applyBorder="1" applyAlignment="1">
      <alignment horizontal="left" vertical="center"/>
    </xf>
    <xf numFmtId="2" fontId="15" fillId="0" borderId="1" xfId="1" applyNumberFormat="1" applyFont="1" applyFill="1" applyBorder="1" applyAlignment="1">
      <alignment horizontal="center" vertical="center"/>
    </xf>
    <xf numFmtId="2" fontId="15" fillId="0" borderId="7" xfId="1" applyNumberFormat="1" applyFont="1" applyFill="1" applyBorder="1" applyAlignment="1">
      <alignment horizontal="center" vertical="center"/>
    </xf>
    <xf numFmtId="2" fontId="15" fillId="0" borderId="20" xfId="1" applyNumberFormat="1" applyFont="1" applyFill="1" applyBorder="1" applyAlignment="1">
      <alignment horizontal="center" vertical="center"/>
    </xf>
    <xf numFmtId="2" fontId="15" fillId="0" borderId="17" xfId="1" applyNumberFormat="1" applyFont="1" applyFill="1" applyBorder="1" applyAlignment="1">
      <alignment horizontal="left" vertical="center"/>
    </xf>
    <xf numFmtId="2" fontId="15" fillId="0" borderId="17" xfId="1" applyNumberFormat="1" applyFont="1" applyFill="1" applyBorder="1" applyAlignment="1">
      <alignment horizontal="center" vertical="center"/>
    </xf>
    <xf numFmtId="1" fontId="15" fillId="0" borderId="19" xfId="1" applyNumberFormat="1" applyFont="1" applyFill="1" applyBorder="1" applyAlignment="1">
      <alignment horizontal="left" vertical="center"/>
    </xf>
    <xf numFmtId="0" fontId="16" fillId="6" borderId="13" xfId="1" applyFont="1" applyFill="1" applyBorder="1" applyAlignment="1">
      <alignment horizontal="center" vertical="center"/>
    </xf>
    <xf numFmtId="0" fontId="15" fillId="2" borderId="12" xfId="1" applyFont="1" applyFill="1" applyBorder="1" applyAlignment="1">
      <alignment horizontal="left" vertical="center"/>
    </xf>
    <xf numFmtId="1" fontId="15" fillId="2" borderId="7" xfId="1" applyNumberFormat="1" applyFont="1" applyFill="1" applyBorder="1" applyAlignment="1">
      <alignment horizontal="right" vertical="center"/>
    </xf>
    <xf numFmtId="2" fontId="15" fillId="2" borderId="17" xfId="1" applyNumberFormat="1" applyFont="1" applyFill="1" applyBorder="1" applyAlignment="1">
      <alignment horizontal="left" vertical="center"/>
    </xf>
    <xf numFmtId="1" fontId="15" fillId="2" borderId="30" xfId="1" applyNumberFormat="1" applyFont="1" applyFill="1" applyBorder="1" applyAlignment="1">
      <alignment horizontal="left" vertical="center"/>
    </xf>
    <xf numFmtId="2" fontId="15" fillId="2" borderId="1" xfId="1" applyNumberFormat="1" applyFont="1" applyFill="1" applyBorder="1" applyAlignment="1">
      <alignment horizontal="left" vertical="center"/>
    </xf>
    <xf numFmtId="2" fontId="15" fillId="2" borderId="7" xfId="1" applyNumberFormat="1" applyFont="1" applyFill="1" applyBorder="1" applyAlignment="1">
      <alignment horizontal="left" vertical="center"/>
    </xf>
    <xf numFmtId="49" fontId="15" fillId="2" borderId="20" xfId="1" applyNumberFormat="1" applyFont="1" applyFill="1" applyBorder="1" applyAlignment="1">
      <alignment horizontal="right" vertical="center"/>
    </xf>
    <xf numFmtId="49" fontId="15" fillId="2" borderId="17" xfId="1" applyNumberFormat="1" applyFont="1" applyFill="1" applyBorder="1" applyAlignment="1">
      <alignment horizontal="left" vertical="center"/>
    </xf>
    <xf numFmtId="49" fontId="15" fillId="2" borderId="17" xfId="1" applyNumberFormat="1" applyFont="1" applyFill="1" applyBorder="1" applyAlignment="1">
      <alignment horizontal="center" vertical="center"/>
    </xf>
    <xf numFmtId="0" fontId="15" fillId="2" borderId="8" xfId="1" applyNumberFormat="1" applyFont="1" applyFill="1" applyBorder="1" applyAlignment="1">
      <alignment horizontal="left" vertical="center" wrapText="1"/>
    </xf>
    <xf numFmtId="49" fontId="25" fillId="2" borderId="9" xfId="1" applyNumberFormat="1" applyFont="1" applyFill="1" applyBorder="1" applyAlignment="1">
      <alignment vertical="center" wrapText="1"/>
    </xf>
    <xf numFmtId="0" fontId="18" fillId="8" borderId="1" xfId="1" applyNumberFormat="1" applyFont="1" applyFill="1" applyBorder="1" applyAlignment="1">
      <alignment horizontal="center" vertical="center"/>
    </xf>
    <xf numFmtId="1" fontId="15" fillId="2" borderId="1" xfId="1" applyNumberFormat="1" applyFont="1" applyFill="1" applyBorder="1" applyAlignment="1">
      <alignment horizontal="center" vertical="center" wrapText="1"/>
    </xf>
    <xf numFmtId="1" fontId="18" fillId="10" borderId="1" xfId="1" applyNumberFormat="1" applyFont="1" applyFill="1" applyBorder="1" applyAlignment="1">
      <alignment horizontal="center" vertical="center"/>
    </xf>
    <xf numFmtId="2" fontId="15" fillId="2" borderId="1" xfId="1" applyNumberFormat="1" applyFont="1" applyFill="1" applyBorder="1" applyAlignment="1">
      <alignment horizontal="center" vertical="center"/>
    </xf>
    <xf numFmtId="0" fontId="15" fillId="2" borderId="1" xfId="1" applyFont="1" applyFill="1" applyBorder="1" applyAlignment="1">
      <alignment horizontal="center" vertical="center"/>
    </xf>
    <xf numFmtId="1" fontId="15" fillId="2" borderId="8" xfId="1" applyNumberFormat="1" applyFont="1" applyFill="1" applyBorder="1" applyAlignment="1">
      <alignment horizontal="right" vertical="center" wrapText="1"/>
    </xf>
    <xf numFmtId="49" fontId="15" fillId="2" borderId="20" xfId="1" applyNumberFormat="1" applyFont="1" applyFill="1" applyBorder="1" applyAlignment="1">
      <alignment horizontal="right" vertical="center" wrapText="1"/>
    </xf>
    <xf numFmtId="49" fontId="15" fillId="0" borderId="17" xfId="1" applyNumberFormat="1" applyFont="1" applyFill="1" applyBorder="1" applyAlignment="1">
      <alignment horizontal="left" vertical="center"/>
    </xf>
    <xf numFmtId="49" fontId="15" fillId="0" borderId="30" xfId="1" applyNumberFormat="1" applyFont="1" applyFill="1" applyBorder="1" applyAlignment="1">
      <alignment horizontal="right" vertical="center" wrapText="1"/>
    </xf>
    <xf numFmtId="1" fontId="15" fillId="2" borderId="7" xfId="1" applyNumberFormat="1" applyFont="1" applyFill="1" applyBorder="1" applyAlignment="1">
      <alignment horizontal="right" vertical="center" wrapText="1"/>
    </xf>
    <xf numFmtId="49" fontId="25" fillId="2" borderId="9" xfId="1" applyNumberFormat="1" applyFont="1" applyFill="1" applyBorder="1" applyAlignment="1">
      <alignment vertical="center"/>
    </xf>
    <xf numFmtId="0" fontId="27" fillId="3" borderId="1" xfId="1" applyNumberFormat="1" applyFont="1" applyFill="1" applyBorder="1" applyAlignment="1">
      <alignment horizontal="center" vertical="center"/>
    </xf>
    <xf numFmtId="0" fontId="18" fillId="10" borderId="1" xfId="1" applyFont="1" applyFill="1" applyBorder="1" applyAlignment="1">
      <alignment horizontal="center" vertical="center"/>
    </xf>
    <xf numFmtId="0" fontId="15" fillId="22" borderId="1" xfId="1" applyNumberFormat="1" applyFont="1" applyFill="1" applyBorder="1" applyAlignment="1">
      <alignment horizontal="left" vertical="center" wrapText="1"/>
    </xf>
    <xf numFmtId="0" fontId="16" fillId="2" borderId="1" xfId="1" applyNumberFormat="1" applyFont="1" applyFill="1" applyBorder="1" applyAlignment="1">
      <alignment horizontal="center" vertical="center" wrapText="1"/>
    </xf>
    <xf numFmtId="1" fontId="15" fillId="2" borderId="7" xfId="1" applyNumberFormat="1" applyFont="1" applyFill="1" applyBorder="1" applyAlignment="1">
      <alignment horizontal="center" vertical="center"/>
    </xf>
    <xf numFmtId="0" fontId="15" fillId="0" borderId="8" xfId="1" applyFont="1" applyBorder="1" applyAlignment="1">
      <alignment vertical="center"/>
    </xf>
    <xf numFmtId="0" fontId="15" fillId="3" borderId="1" xfId="1" applyFont="1" applyFill="1" applyBorder="1" applyAlignment="1">
      <alignment vertical="center"/>
    </xf>
    <xf numFmtId="0" fontId="15" fillId="2" borderId="1" xfId="1" applyNumberFormat="1" applyFont="1" applyFill="1" applyBorder="1" applyAlignment="1">
      <alignment horizontal="center" vertical="center"/>
    </xf>
    <xf numFmtId="0" fontId="15" fillId="2" borderId="13" xfId="1" applyNumberFormat="1" applyFont="1" applyFill="1" applyBorder="1" applyAlignment="1">
      <alignment horizontal="center" vertical="center"/>
    </xf>
    <xf numFmtId="0" fontId="15" fillId="2" borderId="14" xfId="1" applyNumberFormat="1" applyFont="1" applyFill="1" applyBorder="1" applyAlignment="1">
      <alignment horizontal="center" vertical="center" wrapText="1"/>
    </xf>
    <xf numFmtId="0" fontId="15" fillId="2" borderId="12" xfId="1" applyNumberFormat="1" applyFont="1" applyFill="1" applyBorder="1" applyAlignment="1">
      <alignment horizontal="center" vertical="center"/>
    </xf>
    <xf numFmtId="1" fontId="16" fillId="2" borderId="7" xfId="1" applyNumberFormat="1" applyFont="1" applyFill="1" applyBorder="1" applyAlignment="1">
      <alignment horizontal="right" vertical="center"/>
    </xf>
    <xf numFmtId="2" fontId="26" fillId="2" borderId="1" xfId="1" applyNumberFormat="1" applyFont="1" applyFill="1" applyBorder="1" applyAlignment="1">
      <alignment horizontal="center" vertical="center"/>
    </xf>
    <xf numFmtId="0" fontId="15" fillId="2" borderId="13" xfId="1" applyFont="1" applyFill="1" applyBorder="1" applyAlignment="1">
      <alignment vertical="center"/>
    </xf>
    <xf numFmtId="0" fontId="15" fillId="2" borderId="12" xfId="1" applyFont="1" applyFill="1" applyBorder="1" applyAlignment="1">
      <alignment vertical="center"/>
    </xf>
    <xf numFmtId="1" fontId="16" fillId="2" borderId="8" xfId="1" applyNumberFormat="1" applyFont="1" applyFill="1" applyBorder="1" applyAlignment="1">
      <alignment horizontal="center" vertical="center"/>
    </xf>
    <xf numFmtId="1" fontId="16" fillId="2" borderId="23" xfId="1" applyNumberFormat="1" applyFont="1" applyFill="1" applyBorder="1" applyAlignment="1">
      <alignment horizontal="center" vertical="center" wrapText="1"/>
    </xf>
    <xf numFmtId="0" fontId="15" fillId="2" borderId="12" xfId="1" applyNumberFormat="1" applyFont="1" applyFill="1" applyBorder="1" applyAlignment="1">
      <alignment horizontal="center" vertical="center" wrapText="1"/>
    </xf>
    <xf numFmtId="0" fontId="15" fillId="2" borderId="8" xfId="1" applyNumberFormat="1" applyFont="1" applyFill="1" applyBorder="1" applyAlignment="1">
      <alignment horizontal="center" vertical="center" wrapText="1"/>
    </xf>
    <xf numFmtId="0" fontId="15" fillId="2" borderId="9" xfId="1" applyNumberFormat="1" applyFont="1" applyFill="1" applyBorder="1" applyAlignment="1">
      <alignment horizontal="center" vertical="center"/>
    </xf>
    <xf numFmtId="0" fontId="15" fillId="2" borderId="1" xfId="1" applyNumberFormat="1" applyFont="1" applyFill="1" applyBorder="1" applyAlignment="1">
      <alignment horizontal="left" vertical="center"/>
    </xf>
    <xf numFmtId="0" fontId="15" fillId="2" borderId="1" xfId="1" applyNumberFormat="1" applyFont="1" applyFill="1" applyBorder="1" applyAlignment="1">
      <alignment vertical="center"/>
    </xf>
    <xf numFmtId="0" fontId="15" fillId="2" borderId="9" xfId="1" applyNumberFormat="1" applyFont="1" applyFill="1" applyBorder="1" applyAlignment="1">
      <alignment horizontal="left" vertical="center" wrapText="1"/>
    </xf>
    <xf numFmtId="0" fontId="15" fillId="2" borderId="23" xfId="1" applyNumberFormat="1" applyFont="1" applyFill="1" applyBorder="1" applyAlignment="1">
      <alignment horizontal="left" vertical="center" wrapText="1"/>
    </xf>
    <xf numFmtId="0" fontId="15" fillId="2" borderId="19" xfId="1" applyNumberFormat="1" applyFont="1" applyFill="1" applyBorder="1" applyAlignment="1">
      <alignment horizontal="right" vertical="center" wrapText="1"/>
    </xf>
    <xf numFmtId="0" fontId="15" fillId="2" borderId="30" xfId="1" applyNumberFormat="1" applyFont="1" applyFill="1" applyBorder="1" applyAlignment="1">
      <alignment horizontal="center" vertical="center" wrapText="1"/>
    </xf>
    <xf numFmtId="1" fontId="16" fillId="2" borderId="1" xfId="1" applyNumberFormat="1" applyFont="1" applyFill="1" applyBorder="1" applyAlignment="1">
      <alignment horizontal="center" vertical="center"/>
    </xf>
    <xf numFmtId="0" fontId="15" fillId="2" borderId="8" xfId="1" applyFont="1" applyFill="1" applyBorder="1" applyAlignment="1">
      <alignment vertical="center"/>
    </xf>
    <xf numFmtId="0" fontId="28" fillId="11" borderId="8" xfId="1" applyFont="1" applyFill="1" applyBorder="1" applyAlignment="1">
      <alignment vertical="center"/>
    </xf>
    <xf numFmtId="0" fontId="15" fillId="0" borderId="8" xfId="1" applyFont="1" applyFill="1" applyBorder="1" applyAlignment="1">
      <alignment vertical="center"/>
    </xf>
    <xf numFmtId="2" fontId="15" fillId="0" borderId="0" xfId="1" applyNumberFormat="1" applyFont="1" applyAlignment="1"/>
    <xf numFmtId="0" fontId="15" fillId="0" borderId="0" xfId="1" quotePrefix="1" applyNumberFormat="1" applyFont="1" applyBorder="1" applyAlignment="1">
      <alignment horizontal="left"/>
    </xf>
    <xf numFmtId="0" fontId="15" fillId="2" borderId="0" xfId="1" applyFont="1" applyFill="1" applyAlignment="1">
      <alignment vertical="center"/>
    </xf>
    <xf numFmtId="0" fontId="23" fillId="2" borderId="23" xfId="1" applyNumberFormat="1" applyFont="1" applyFill="1" applyBorder="1" applyAlignment="1">
      <alignment horizontal="left" vertical="center" wrapText="1"/>
    </xf>
    <xf numFmtId="0" fontId="15" fillId="10" borderId="12" xfId="1" applyNumberFormat="1" applyFont="1" applyFill="1" applyBorder="1" applyAlignment="1">
      <alignment vertical="center" wrapText="1"/>
    </xf>
    <xf numFmtId="0" fontId="15" fillId="10" borderId="13" xfId="1" applyFont="1" applyFill="1" applyBorder="1" applyAlignment="1">
      <alignment vertical="center"/>
    </xf>
    <xf numFmtId="0" fontId="18" fillId="10" borderId="23" xfId="1" applyFont="1" applyFill="1" applyBorder="1" applyAlignment="1">
      <alignment horizontal="center" vertical="center" wrapText="1"/>
    </xf>
    <xf numFmtId="0" fontId="15" fillId="0" borderId="12" xfId="1" applyFont="1" applyBorder="1" applyAlignment="1">
      <alignment horizontal="center" vertical="center"/>
    </xf>
    <xf numFmtId="49" fontId="15" fillId="0" borderId="8" xfId="1" applyNumberFormat="1" applyFont="1" applyFill="1" applyBorder="1" applyAlignment="1">
      <alignment horizontal="left" vertical="center"/>
    </xf>
    <xf numFmtId="0" fontId="16" fillId="10" borderId="13" xfId="1" applyFont="1" applyFill="1" applyBorder="1" applyAlignment="1">
      <alignment horizontal="center" vertical="center"/>
    </xf>
    <xf numFmtId="0" fontId="26" fillId="2" borderId="12" xfId="1" applyFont="1" applyFill="1" applyBorder="1" applyAlignment="1">
      <alignment horizontal="left" vertical="center"/>
    </xf>
    <xf numFmtId="0" fontId="15" fillId="2" borderId="9" xfId="1" applyFont="1" applyFill="1" applyBorder="1" applyAlignment="1">
      <alignment horizontal="left" vertical="center"/>
    </xf>
    <xf numFmtId="49" fontId="15" fillId="2" borderId="8" xfId="1" applyNumberFormat="1" applyFont="1" applyFill="1" applyBorder="1" applyAlignment="1">
      <alignment horizontal="right" vertical="center" wrapText="1"/>
    </xf>
    <xf numFmtId="49" fontId="15" fillId="2" borderId="8" xfId="1" applyNumberFormat="1" applyFont="1" applyFill="1" applyBorder="1" applyAlignment="1">
      <alignment horizontal="left" vertical="center"/>
    </xf>
    <xf numFmtId="0" fontId="15" fillId="2" borderId="0" xfId="1" applyNumberFormat="1" applyFont="1" applyFill="1" applyBorder="1" applyAlignment="1">
      <alignment horizontal="center" vertical="center" wrapText="1"/>
    </xf>
    <xf numFmtId="0" fontId="18" fillId="10" borderId="0" xfId="1" applyNumberFormat="1" applyFont="1" applyFill="1" applyBorder="1" applyAlignment="1">
      <alignment horizontal="center" vertical="center" wrapText="1"/>
    </xf>
    <xf numFmtId="0" fontId="15" fillId="2" borderId="0" xfId="1" applyNumberFormat="1" applyFont="1" applyFill="1" applyBorder="1" applyAlignment="1">
      <alignment horizontal="left" vertical="center" wrapText="1"/>
    </xf>
    <xf numFmtId="49" fontId="15" fillId="2" borderId="0" xfId="1" applyNumberFormat="1" applyFont="1" applyFill="1" applyBorder="1" applyAlignment="1">
      <alignment horizontal="center" vertical="center" wrapText="1"/>
    </xf>
    <xf numFmtId="49" fontId="15" fillId="2" borderId="0" xfId="1" applyNumberFormat="1" applyFont="1" applyFill="1" applyBorder="1" applyAlignment="1">
      <alignment horizontal="left" vertical="center" wrapText="1"/>
    </xf>
    <xf numFmtId="2" fontId="15" fillId="10" borderId="0" xfId="1" applyNumberFormat="1" applyFont="1" applyFill="1" applyBorder="1" applyAlignment="1">
      <alignment horizontal="left" vertical="center"/>
    </xf>
    <xf numFmtId="1" fontId="15" fillId="10" borderId="0" xfId="1" applyNumberFormat="1" applyFont="1" applyFill="1" applyBorder="1" applyAlignment="1">
      <alignment horizontal="center" vertical="center"/>
    </xf>
    <xf numFmtId="49" fontId="15" fillId="10" borderId="0" xfId="1" applyNumberFormat="1" applyFont="1" applyFill="1" applyBorder="1" applyAlignment="1">
      <alignment vertical="center"/>
    </xf>
    <xf numFmtId="0" fontId="22" fillId="10" borderId="0" xfId="1" applyNumberFormat="1" applyFont="1" applyFill="1" applyBorder="1" applyAlignment="1">
      <alignment horizontal="left" vertical="center" wrapText="1"/>
    </xf>
    <xf numFmtId="0" fontId="23" fillId="2" borderId="0" xfId="1" applyNumberFormat="1" applyFont="1" applyFill="1" applyBorder="1" applyAlignment="1">
      <alignment horizontal="left" vertical="center" wrapText="1"/>
    </xf>
    <xf numFmtId="0" fontId="15" fillId="10" borderId="0" xfId="1" applyNumberFormat="1" applyFont="1" applyFill="1" applyBorder="1" applyAlignment="1">
      <alignment vertical="center" wrapText="1"/>
    </xf>
    <xf numFmtId="2" fontId="15" fillId="2" borderId="0" xfId="1" applyNumberFormat="1" applyFont="1" applyFill="1" applyBorder="1" applyAlignment="1">
      <alignment horizontal="center" vertical="center"/>
    </xf>
    <xf numFmtId="2" fontId="15" fillId="2" borderId="0" xfId="1" applyNumberFormat="1" applyFont="1" applyFill="1" applyBorder="1" applyAlignment="1">
      <alignment vertical="center"/>
    </xf>
    <xf numFmtId="0" fontId="15" fillId="10" borderId="0" xfId="1" applyFont="1" applyFill="1" applyBorder="1" applyAlignment="1">
      <alignment vertical="center"/>
    </xf>
    <xf numFmtId="0" fontId="18" fillId="10" borderId="0" xfId="1" applyFont="1" applyFill="1" applyBorder="1" applyAlignment="1">
      <alignment horizontal="center" vertical="center" wrapText="1"/>
    </xf>
    <xf numFmtId="0" fontId="15" fillId="0" borderId="0" xfId="1" applyFont="1" applyBorder="1" applyAlignment="1">
      <alignment horizontal="center" vertical="center"/>
    </xf>
    <xf numFmtId="0" fontId="24" fillId="0" borderId="0" xfId="1" applyFont="1" applyFill="1" applyBorder="1" applyAlignment="1">
      <alignment vertical="center"/>
    </xf>
    <xf numFmtId="1" fontId="15" fillId="2" borderId="0" xfId="1" applyNumberFormat="1" applyFont="1" applyFill="1" applyBorder="1" applyAlignment="1">
      <alignment horizontal="center" vertical="center"/>
    </xf>
    <xf numFmtId="0" fontId="15" fillId="2" borderId="0" xfId="1" applyNumberFormat="1" applyFont="1" applyFill="1" applyBorder="1" applyAlignment="1">
      <alignment horizontal="right" vertical="center"/>
    </xf>
    <xf numFmtId="0" fontId="15" fillId="2" borderId="0" xfId="1" applyNumberFormat="1" applyFont="1" applyFill="1" applyBorder="1" applyAlignment="1">
      <alignment horizontal="left" vertical="center"/>
    </xf>
    <xf numFmtId="2" fontId="15" fillId="0" borderId="0" xfId="1" applyNumberFormat="1" applyFont="1" applyFill="1" applyBorder="1" applyAlignment="1">
      <alignment horizontal="center" vertical="center"/>
    </xf>
    <xf numFmtId="2" fontId="15" fillId="0" borderId="0" xfId="1" applyNumberFormat="1" applyFont="1" applyFill="1" applyBorder="1" applyAlignment="1">
      <alignment horizontal="left" vertical="center"/>
    </xf>
    <xf numFmtId="1" fontId="15" fillId="0" borderId="0" xfId="1" applyNumberFormat="1" applyFont="1" applyFill="1" applyBorder="1" applyAlignment="1">
      <alignment horizontal="left" vertical="center"/>
    </xf>
    <xf numFmtId="0" fontId="16" fillId="6" borderId="0" xfId="1" applyFont="1" applyFill="1" applyBorder="1" applyAlignment="1">
      <alignment horizontal="center" vertical="center"/>
    </xf>
    <xf numFmtId="0" fontId="15" fillId="2" borderId="0" xfId="1" applyFont="1" applyFill="1" applyBorder="1" applyAlignment="1">
      <alignment horizontal="left" vertical="center"/>
    </xf>
    <xf numFmtId="1" fontId="15" fillId="2" borderId="0" xfId="1" applyNumberFormat="1" applyFont="1" applyFill="1" applyBorder="1" applyAlignment="1">
      <alignment horizontal="right" vertical="center"/>
    </xf>
    <xf numFmtId="2" fontId="15" fillId="2" borderId="0" xfId="1" applyNumberFormat="1" applyFont="1" applyFill="1" applyBorder="1" applyAlignment="1">
      <alignment horizontal="left" vertical="center"/>
    </xf>
    <xf numFmtId="1" fontId="15" fillId="2" borderId="0" xfId="1" applyNumberFormat="1" applyFont="1" applyFill="1" applyBorder="1" applyAlignment="1">
      <alignment horizontal="left" vertical="center"/>
    </xf>
    <xf numFmtId="49" fontId="15" fillId="2" borderId="0" xfId="1" applyNumberFormat="1" applyFont="1" applyFill="1" applyBorder="1" applyAlignment="1">
      <alignment horizontal="right" vertical="center"/>
    </xf>
    <xf numFmtId="49" fontId="15" fillId="2" borderId="0" xfId="1" applyNumberFormat="1" applyFont="1" applyFill="1" applyBorder="1" applyAlignment="1">
      <alignment horizontal="left" vertical="center"/>
    </xf>
    <xf numFmtId="49" fontId="15" fillId="2" borderId="0" xfId="1" applyNumberFormat="1" applyFont="1" applyFill="1" applyBorder="1" applyAlignment="1">
      <alignment horizontal="center" vertical="center"/>
    </xf>
    <xf numFmtId="49" fontId="25" fillId="2" borderId="0" xfId="1" applyNumberFormat="1" applyFont="1" applyFill="1" applyBorder="1" applyAlignment="1">
      <alignment vertical="center" wrapText="1"/>
    </xf>
    <xf numFmtId="0" fontId="18" fillId="8" borderId="0" xfId="1" applyNumberFormat="1" applyFont="1" applyFill="1" applyBorder="1" applyAlignment="1">
      <alignment horizontal="center" vertical="center"/>
    </xf>
    <xf numFmtId="1" fontId="15" fillId="2" borderId="0" xfId="1" applyNumberFormat="1" applyFont="1" applyFill="1" applyBorder="1" applyAlignment="1">
      <alignment horizontal="center" vertical="center" wrapText="1"/>
    </xf>
    <xf numFmtId="1" fontId="18" fillId="10" borderId="0" xfId="1" applyNumberFormat="1" applyFont="1" applyFill="1" applyBorder="1" applyAlignment="1">
      <alignment horizontal="center" vertical="center"/>
    </xf>
    <xf numFmtId="0" fontId="15" fillId="2" borderId="0" xfId="1" applyFont="1" applyFill="1" applyBorder="1" applyAlignment="1">
      <alignment horizontal="center" vertical="center"/>
    </xf>
    <xf numFmtId="1" fontId="15" fillId="2" borderId="0" xfId="1" applyNumberFormat="1" applyFont="1" applyFill="1" applyBorder="1" applyAlignment="1">
      <alignment horizontal="right" vertical="center" wrapText="1"/>
    </xf>
    <xf numFmtId="49" fontId="15" fillId="2" borderId="0" xfId="1" applyNumberFormat="1" applyFont="1" applyFill="1" applyBorder="1" applyAlignment="1">
      <alignment horizontal="right" vertical="center" wrapText="1"/>
    </xf>
    <xf numFmtId="49" fontId="15" fillId="0" borderId="0" xfId="1" applyNumberFormat="1" applyFont="1" applyFill="1" applyBorder="1" applyAlignment="1">
      <alignment horizontal="left" vertical="center"/>
    </xf>
    <xf numFmtId="49" fontId="15" fillId="0" borderId="0" xfId="1" applyNumberFormat="1" applyFont="1" applyFill="1" applyBorder="1" applyAlignment="1">
      <alignment horizontal="right" vertical="center" wrapText="1"/>
    </xf>
    <xf numFmtId="0" fontId="15" fillId="0" borderId="0" xfId="1" applyNumberFormat="1" applyFont="1" applyFill="1" applyBorder="1" applyAlignment="1">
      <alignment horizontal="left" vertical="center" wrapText="1"/>
    </xf>
    <xf numFmtId="0" fontId="16" fillId="10" borderId="0" xfId="1" applyFont="1" applyFill="1" applyBorder="1" applyAlignment="1">
      <alignment horizontal="center" vertical="center"/>
    </xf>
    <xf numFmtId="0" fontId="26" fillId="2" borderId="0" xfId="1" applyFont="1" applyFill="1" applyBorder="1" applyAlignment="1">
      <alignment horizontal="left" vertical="center"/>
    </xf>
    <xf numFmtId="49" fontId="25" fillId="2" borderId="0" xfId="1" applyNumberFormat="1" applyFont="1" applyFill="1" applyBorder="1" applyAlignment="1">
      <alignment vertical="center"/>
    </xf>
    <xf numFmtId="0" fontId="27" fillId="3" borderId="0" xfId="1" applyNumberFormat="1" applyFont="1" applyFill="1" applyBorder="1" applyAlignment="1">
      <alignment horizontal="center" vertical="center"/>
    </xf>
    <xf numFmtId="0" fontId="18" fillId="10" borderId="0" xfId="1" applyFont="1" applyFill="1" applyBorder="1" applyAlignment="1">
      <alignment horizontal="center" vertical="center"/>
    </xf>
    <xf numFmtId="0" fontId="15" fillId="22" borderId="0" xfId="1" applyNumberFormat="1" applyFont="1" applyFill="1" applyBorder="1" applyAlignment="1">
      <alignment horizontal="left" vertical="center" wrapText="1"/>
    </xf>
    <xf numFmtId="0" fontId="16" fillId="2" borderId="0" xfId="1" applyNumberFormat="1" applyFont="1" applyFill="1" applyBorder="1" applyAlignment="1">
      <alignment horizontal="center" vertical="center" wrapText="1"/>
    </xf>
    <xf numFmtId="0" fontId="15" fillId="3" borderId="0" xfId="1" applyFont="1" applyFill="1" applyBorder="1" applyAlignment="1">
      <alignment vertical="center"/>
    </xf>
    <xf numFmtId="0" fontId="15" fillId="2" borderId="0" xfId="1" applyNumberFormat="1" applyFont="1" applyFill="1" applyBorder="1" applyAlignment="1">
      <alignment horizontal="center" vertical="center"/>
    </xf>
    <xf numFmtId="1" fontId="16" fillId="2" borderId="0" xfId="1" applyNumberFormat="1" applyFont="1" applyFill="1" applyBorder="1" applyAlignment="1">
      <alignment horizontal="right" vertical="center"/>
    </xf>
    <xf numFmtId="2" fontId="26" fillId="2" borderId="0" xfId="1" applyNumberFormat="1" applyFont="1" applyFill="1" applyBorder="1" applyAlignment="1">
      <alignment horizontal="center" vertical="center"/>
    </xf>
    <xf numFmtId="0" fontId="15" fillId="2" borderId="0" xfId="1" applyFont="1" applyFill="1" applyBorder="1" applyAlignment="1">
      <alignment vertical="center"/>
    </xf>
    <xf numFmtId="1" fontId="16" fillId="2" borderId="0" xfId="1" applyNumberFormat="1" applyFont="1" applyFill="1" applyBorder="1" applyAlignment="1">
      <alignment horizontal="center" vertical="center"/>
    </xf>
    <xf numFmtId="1" fontId="16" fillId="2" borderId="0" xfId="1" applyNumberFormat="1" applyFont="1" applyFill="1" applyBorder="1" applyAlignment="1">
      <alignment horizontal="center" vertical="center" wrapText="1"/>
    </xf>
    <xf numFmtId="0" fontId="15" fillId="2" borderId="0" xfId="1" applyNumberFormat="1" applyFont="1" applyFill="1" applyBorder="1" applyAlignment="1">
      <alignment vertical="center"/>
    </xf>
    <xf numFmtId="0" fontId="15" fillId="2" borderId="0" xfId="1" applyNumberFormat="1" applyFont="1" applyFill="1" applyBorder="1" applyAlignment="1">
      <alignment horizontal="right" vertical="center" wrapText="1"/>
    </xf>
    <xf numFmtId="0" fontId="28" fillId="11" borderId="0" xfId="1" applyFont="1" applyFill="1" applyBorder="1" applyAlignment="1">
      <alignment vertical="center"/>
    </xf>
    <xf numFmtId="0" fontId="15" fillId="0" borderId="0" xfId="1" applyFont="1" applyFill="1" applyBorder="1" applyAlignment="1">
      <alignment vertical="center"/>
    </xf>
    <xf numFmtId="1" fontId="15" fillId="2" borderId="9" xfId="1" applyNumberFormat="1" applyFont="1" applyFill="1" applyBorder="1" applyAlignment="1">
      <alignment horizontal="center" vertical="center" wrapText="1"/>
    </xf>
    <xf numFmtId="0" fontId="15" fillId="0" borderId="0" xfId="1" applyFont="1" applyAlignment="1">
      <alignment horizontal="center" wrapText="1"/>
    </xf>
    <xf numFmtId="0" fontId="15" fillId="0" borderId="0" xfId="1" applyFont="1" applyAlignment="1">
      <alignment horizontal="center"/>
    </xf>
    <xf numFmtId="1" fontId="15" fillId="2" borderId="0" xfId="1" applyNumberFormat="1" applyFont="1" applyFill="1" applyBorder="1" applyAlignment="1"/>
    <xf numFmtId="1" fontId="15" fillId="2" borderId="0" xfId="1" applyNumberFormat="1" applyFont="1" applyFill="1" applyBorder="1" applyAlignment="1">
      <alignment horizontal="right"/>
    </xf>
    <xf numFmtId="0" fontId="16" fillId="2" borderId="0" xfId="1" applyFont="1" applyFill="1" applyBorder="1" applyAlignment="1">
      <alignment horizontal="left"/>
    </xf>
    <xf numFmtId="0" fontId="16" fillId="2" borderId="0" xfId="1" applyFont="1" applyFill="1" applyBorder="1" applyAlignment="1">
      <alignment horizontal="right"/>
    </xf>
    <xf numFmtId="49" fontId="16" fillId="2" borderId="0" xfId="1" applyNumberFormat="1" applyFont="1" applyFill="1" applyBorder="1" applyAlignment="1">
      <alignment horizontal="right"/>
    </xf>
    <xf numFmtId="49" fontId="16" fillId="2" borderId="0" xfId="1" applyNumberFormat="1" applyFont="1" applyFill="1" applyBorder="1" applyAlignment="1">
      <alignment horizontal="left"/>
    </xf>
    <xf numFmtId="49" fontId="16" fillId="2" borderId="0" xfId="1" applyNumberFormat="1" applyFont="1" applyFill="1" applyBorder="1" applyAlignment="1">
      <alignment horizontal="left" wrapText="1"/>
    </xf>
    <xf numFmtId="0" fontId="16" fillId="2" borderId="0" xfId="1" applyFont="1" applyFill="1" applyBorder="1" applyAlignment="1">
      <alignment horizontal="center" wrapText="1"/>
    </xf>
    <xf numFmtId="0" fontId="16" fillId="2" borderId="0" xfId="1" applyFont="1" applyFill="1" applyBorder="1" applyAlignment="1">
      <alignment horizontal="center"/>
    </xf>
    <xf numFmtId="0" fontId="15" fillId="2" borderId="0" xfId="1" applyFont="1" applyFill="1" applyAlignment="1">
      <alignment horizontal="right"/>
    </xf>
    <xf numFmtId="0" fontId="15" fillId="2" borderId="0" xfId="1" applyFont="1" applyFill="1" applyAlignment="1">
      <alignment horizontal="center"/>
    </xf>
    <xf numFmtId="0" fontId="15" fillId="2" borderId="0" xfId="1" applyFont="1" applyFill="1" applyBorder="1" applyAlignment="1">
      <alignment horizontal="right"/>
    </xf>
    <xf numFmtId="0" fontId="15" fillId="2" borderId="0" xfId="1" applyFont="1" applyFill="1" applyBorder="1" applyAlignment="1">
      <alignment horizontal="left"/>
    </xf>
    <xf numFmtId="0" fontId="15" fillId="2" borderId="0" xfId="1" applyFont="1" applyFill="1" applyAlignment="1">
      <alignment horizontal="left"/>
    </xf>
    <xf numFmtId="0" fontId="15" fillId="2" borderId="0" xfId="1" applyFont="1" applyFill="1" applyBorder="1" applyAlignment="1">
      <alignment horizontal="center"/>
    </xf>
    <xf numFmtId="0" fontId="15" fillId="2" borderId="0" xfId="1" applyNumberFormat="1" applyFont="1" applyFill="1" applyAlignment="1">
      <alignment horizontal="center" wrapText="1"/>
    </xf>
    <xf numFmtId="0" fontId="15" fillId="2" borderId="0" xfId="1" applyNumberFormat="1" applyFont="1" applyFill="1" applyAlignment="1">
      <alignment horizontal="left" wrapText="1"/>
    </xf>
    <xf numFmtId="0" fontId="15" fillId="2" borderId="0" xfId="1" applyNumberFormat="1" applyFont="1" applyFill="1" applyAlignment="1">
      <alignment horizontal="center" textRotation="90" wrapText="1"/>
    </xf>
    <xf numFmtId="2" fontId="15" fillId="2" borderId="0" xfId="1" applyNumberFormat="1" applyFont="1" applyFill="1" applyAlignment="1"/>
    <xf numFmtId="0" fontId="29" fillId="0" borderId="0" xfId="1" applyFont="1" applyAlignment="1"/>
    <xf numFmtId="0" fontId="29" fillId="0" borderId="0" xfId="1" applyFont="1" applyAlignment="1">
      <alignment horizontal="center"/>
    </xf>
    <xf numFmtId="0" fontId="16" fillId="0" borderId="0" xfId="1" applyFont="1" applyAlignment="1">
      <alignment wrapText="1"/>
    </xf>
    <xf numFmtId="0" fontId="15" fillId="0" borderId="0" xfId="1" applyNumberFormat="1" applyFont="1" applyAlignment="1">
      <alignment horizontal="center"/>
    </xf>
    <xf numFmtId="0" fontId="33" fillId="0" borderId="0" xfId="1" applyNumberFormat="1" applyFont="1" applyBorder="1" applyAlignment="1">
      <alignment horizontal="left"/>
    </xf>
    <xf numFmtId="0" fontId="16" fillId="0" borderId="0" xfId="1" applyNumberFormat="1" applyFont="1" applyBorder="1" applyAlignment="1">
      <alignment wrapText="1"/>
    </xf>
    <xf numFmtId="0" fontId="16" fillId="0" borderId="0" xfId="1" applyNumberFormat="1" applyFont="1" applyBorder="1" applyAlignment="1">
      <alignment horizontal="left" wrapText="1"/>
    </xf>
    <xf numFmtId="0" fontId="16" fillId="0" borderId="0" xfId="1" applyNumberFormat="1" applyFont="1" applyBorder="1" applyAlignment="1">
      <alignment horizontal="center" wrapText="1"/>
    </xf>
    <xf numFmtId="0" fontId="16" fillId="0" borderId="16" xfId="1" applyFont="1" applyBorder="1" applyAlignment="1"/>
    <xf numFmtId="2" fontId="15" fillId="0" borderId="0" xfId="1" applyNumberFormat="1" applyFont="1" applyAlignment="1">
      <alignment horizontal="left"/>
    </xf>
    <xf numFmtId="2" fontId="15" fillId="0" borderId="0" xfId="1" applyNumberFormat="1" applyFont="1" applyAlignment="1">
      <alignment horizontal="center"/>
    </xf>
    <xf numFmtId="0" fontId="16" fillId="0" borderId="0" xfId="1" applyNumberFormat="1" applyFont="1" applyAlignment="1">
      <alignment horizontal="center"/>
    </xf>
    <xf numFmtId="0" fontId="15" fillId="0" borderId="0" xfId="1" applyNumberFormat="1" applyFont="1" applyAlignment="1">
      <alignment wrapText="1"/>
    </xf>
    <xf numFmtId="2" fontId="23" fillId="0" borderId="0" xfId="1" applyNumberFormat="1" applyFont="1" applyAlignment="1"/>
    <xf numFmtId="0" fontId="23" fillId="0" borderId="0" xfId="1" applyNumberFormat="1" applyFont="1" applyBorder="1" applyAlignment="1">
      <alignment horizontal="center" wrapText="1"/>
    </xf>
    <xf numFmtId="0" fontId="23" fillId="0" borderId="0" xfId="1" applyNumberFormat="1" applyFont="1" applyAlignment="1">
      <alignment wrapText="1"/>
    </xf>
    <xf numFmtId="0" fontId="23" fillId="0" borderId="0" xfId="1" applyNumberFormat="1" applyFont="1" applyAlignment="1">
      <alignment horizontal="left"/>
    </xf>
    <xf numFmtId="0" fontId="23" fillId="0" borderId="0" xfId="1" applyNumberFormat="1" applyFont="1" applyBorder="1" applyAlignment="1">
      <alignment wrapText="1"/>
    </xf>
    <xf numFmtId="0" fontId="23" fillId="0" borderId="0" xfId="1" applyNumberFormat="1" applyFont="1" applyBorder="1" applyAlignment="1">
      <alignment horizontal="left" wrapText="1"/>
    </xf>
    <xf numFmtId="0" fontId="15" fillId="0" borderId="0" xfId="1" applyNumberFormat="1" applyFont="1" applyBorder="1" applyAlignment="1">
      <alignment wrapText="1"/>
    </xf>
    <xf numFmtId="0" fontId="15" fillId="0" borderId="0" xfId="1" applyNumberFormat="1" applyFont="1" applyBorder="1" applyAlignment="1">
      <alignment horizontal="left" wrapText="1"/>
    </xf>
    <xf numFmtId="0" fontId="15" fillId="0" borderId="0" xfId="1" applyNumberFormat="1" applyFont="1" applyBorder="1" applyAlignment="1">
      <alignment horizontal="center" wrapText="1"/>
    </xf>
    <xf numFmtId="0" fontId="16" fillId="0" borderId="0" xfId="1" applyFont="1" applyAlignment="1">
      <alignment vertical="top"/>
    </xf>
    <xf numFmtId="2" fontId="16" fillId="0" borderId="0" xfId="1" applyNumberFormat="1" applyFont="1" applyAlignment="1"/>
    <xf numFmtId="2" fontId="16" fillId="0" borderId="0" xfId="1" applyNumberFormat="1" applyFont="1" applyAlignment="1">
      <alignment horizontal="left"/>
    </xf>
    <xf numFmtId="2" fontId="16" fillId="0" borderId="0" xfId="1" applyNumberFormat="1" applyFont="1" applyBorder="1" applyAlignment="1">
      <alignment horizontal="center"/>
    </xf>
    <xf numFmtId="2" fontId="16" fillId="0" borderId="0" xfId="1" applyNumberFormat="1" applyFont="1" applyBorder="1" applyAlignment="1"/>
    <xf numFmtId="0" fontId="15" fillId="2" borderId="7" xfId="1" applyNumberFormat="1" applyFont="1" applyFill="1" applyBorder="1" applyAlignment="1">
      <alignment horizontal="center" vertical="center" wrapText="1"/>
    </xf>
    <xf numFmtId="0" fontId="35" fillId="0" borderId="0" xfId="1" applyNumberFormat="1" applyFont="1" applyBorder="1" applyAlignment="1">
      <alignment wrapText="1"/>
    </xf>
    <xf numFmtId="0" fontId="35" fillId="0" borderId="0" xfId="1" applyNumberFormat="1" applyFont="1" applyBorder="1" applyAlignment="1">
      <alignment horizontal="left" wrapText="1"/>
    </xf>
    <xf numFmtId="0" fontId="17" fillId="0" borderId="0" xfId="1" applyNumberFormat="1" applyFont="1" applyBorder="1" applyAlignment="1">
      <alignment wrapText="1"/>
    </xf>
    <xf numFmtId="0" fontId="17" fillId="0" borderId="0" xfId="1" applyNumberFormat="1" applyFont="1" applyBorder="1" applyAlignment="1">
      <alignment horizontal="left" wrapText="1"/>
    </xf>
    <xf numFmtId="0" fontId="17" fillId="0" borderId="0" xfId="1" applyNumberFormat="1" applyFont="1" applyBorder="1" applyAlignment="1">
      <alignment horizontal="center" wrapText="1"/>
    </xf>
    <xf numFmtId="0" fontId="15" fillId="2" borderId="0" xfId="1" applyFont="1" applyFill="1" applyAlignment="1">
      <alignment vertical="center" wrapText="1"/>
    </xf>
    <xf numFmtId="0" fontId="15" fillId="2" borderId="13" xfId="1" applyNumberFormat="1" applyFont="1" applyFill="1" applyBorder="1" applyAlignment="1">
      <alignment horizontal="left" vertical="center"/>
    </xf>
    <xf numFmtId="0" fontId="15" fillId="2" borderId="13" xfId="1" applyNumberFormat="1" applyFont="1" applyFill="1" applyBorder="1" applyAlignment="1">
      <alignment vertical="center"/>
    </xf>
    <xf numFmtId="0" fontId="15" fillId="2" borderId="8" xfId="1" applyNumberFormat="1" applyFont="1" applyFill="1" applyBorder="1" applyAlignment="1">
      <alignment vertical="center"/>
    </xf>
    <xf numFmtId="49" fontId="37" fillId="2" borderId="9" xfId="1" applyNumberFormat="1" applyFont="1" applyFill="1" applyBorder="1" applyAlignment="1">
      <alignment horizontal="left" vertical="center"/>
    </xf>
    <xf numFmtId="0" fontId="38" fillId="2" borderId="0" xfId="1" applyNumberFormat="1" applyFont="1" applyFill="1" applyAlignment="1">
      <alignment horizontal="center" vertical="center"/>
    </xf>
    <xf numFmtId="0" fontId="26" fillId="2" borderId="1" xfId="1" applyNumberFormat="1" applyFont="1" applyFill="1" applyBorder="1" applyAlignment="1">
      <alignment horizontal="center" vertical="center" wrapText="1"/>
    </xf>
    <xf numFmtId="1" fontId="16" fillId="2" borderId="7" xfId="1" applyNumberFormat="1" applyFont="1" applyFill="1" applyBorder="1" applyAlignment="1">
      <alignment horizontal="center" vertical="center"/>
    </xf>
    <xf numFmtId="1" fontId="32" fillId="2" borderId="1" xfId="1" applyNumberFormat="1" applyFont="1" applyFill="1" applyBorder="1" applyAlignment="1">
      <alignment horizontal="center" vertical="center"/>
    </xf>
    <xf numFmtId="1" fontId="26" fillId="2" borderId="13" xfId="1" applyNumberFormat="1" applyFont="1" applyFill="1" applyBorder="1" applyAlignment="1">
      <alignment horizontal="center" vertical="center"/>
    </xf>
    <xf numFmtId="0" fontId="26" fillId="2" borderId="1" xfId="1" applyFont="1" applyFill="1" applyBorder="1" applyAlignment="1">
      <alignment horizontal="center" vertical="center"/>
    </xf>
    <xf numFmtId="2" fontId="32" fillId="2" borderId="1" xfId="1" applyNumberFormat="1" applyFont="1" applyFill="1" applyBorder="1" applyAlignment="1">
      <alignment horizontal="center" vertical="center"/>
    </xf>
    <xf numFmtId="0" fontId="32" fillId="2" borderId="1" xfId="1" applyFont="1" applyFill="1" applyBorder="1" applyAlignment="1">
      <alignment vertical="center"/>
    </xf>
    <xf numFmtId="0" fontId="36" fillId="2" borderId="0" xfId="1" applyNumberFormat="1" applyFont="1" applyFill="1" applyBorder="1" applyAlignment="1">
      <alignment horizontal="center" vertical="center" wrapText="1"/>
    </xf>
    <xf numFmtId="0" fontId="15" fillId="2" borderId="11" xfId="1" applyFont="1" applyFill="1" applyBorder="1" applyAlignment="1">
      <alignment horizontal="left" vertical="center"/>
    </xf>
    <xf numFmtId="0" fontId="15" fillId="2" borderId="15" xfId="1" applyNumberFormat="1" applyFont="1" applyFill="1" applyBorder="1" applyAlignment="1">
      <alignment horizontal="left" vertical="center" wrapText="1"/>
    </xf>
    <xf numFmtId="0" fontId="15" fillId="2" borderId="6" xfId="1" applyNumberFormat="1" applyFont="1" applyFill="1" applyBorder="1" applyAlignment="1">
      <alignment horizontal="center" vertical="center" wrapText="1"/>
    </xf>
    <xf numFmtId="0" fontId="16" fillId="0" borderId="0" xfId="1" applyFont="1" applyAlignment="1">
      <alignment vertical="center"/>
    </xf>
    <xf numFmtId="0" fontId="16" fillId="0" borderId="0" xfId="1" applyNumberFormat="1" applyFont="1" applyBorder="1" applyAlignment="1"/>
    <xf numFmtId="0" fontId="15" fillId="2" borderId="3" xfId="1" applyNumberFormat="1" applyFont="1" applyFill="1" applyBorder="1" applyAlignment="1">
      <alignment horizontal="center" vertical="center" wrapText="1"/>
    </xf>
    <xf numFmtId="0" fontId="34" fillId="0" borderId="0" xfId="1" applyFont="1" applyAlignment="1">
      <alignment horizontal="center" vertical="center"/>
    </xf>
    <xf numFmtId="0" fontId="15" fillId="2" borderId="14" xfId="1" applyNumberFormat="1" applyFont="1" applyFill="1" applyBorder="1" applyAlignment="1">
      <alignment horizontal="center" vertical="center"/>
    </xf>
    <xf numFmtId="0" fontId="15" fillId="2" borderId="8" xfId="1" applyNumberFormat="1" applyFont="1" applyFill="1" applyBorder="1" applyAlignment="1">
      <alignment horizontal="center" vertical="center"/>
    </xf>
    <xf numFmtId="0" fontId="15" fillId="2" borderId="8" xfId="1" applyNumberFormat="1" applyFont="1" applyFill="1" applyBorder="1" applyAlignment="1">
      <alignment horizontal="left" vertical="center"/>
    </xf>
    <xf numFmtId="0" fontId="15" fillId="2" borderId="9" xfId="1" applyNumberFormat="1" applyFont="1" applyFill="1" applyBorder="1" applyAlignment="1">
      <alignment horizontal="center" vertical="center" wrapText="1"/>
    </xf>
    <xf numFmtId="0" fontId="26" fillId="2" borderId="9" xfId="1" applyNumberFormat="1" applyFont="1" applyFill="1" applyBorder="1" applyAlignment="1">
      <alignment horizontal="center" vertical="center" wrapText="1"/>
    </xf>
    <xf numFmtId="1" fontId="15" fillId="2" borderId="8" xfId="1" applyNumberFormat="1" applyFont="1" applyFill="1" applyBorder="1" applyAlignment="1">
      <alignment horizontal="center" vertical="center" wrapText="1"/>
    </xf>
    <xf numFmtId="1" fontId="32" fillId="2" borderId="9" xfId="1" applyNumberFormat="1" applyFont="1" applyFill="1" applyBorder="1" applyAlignment="1">
      <alignment horizontal="center" vertical="center"/>
    </xf>
    <xf numFmtId="1" fontId="26" fillId="2" borderId="8" xfId="1" applyNumberFormat="1" applyFont="1" applyFill="1" applyBorder="1" applyAlignment="1">
      <alignment horizontal="center" vertical="center"/>
    </xf>
    <xf numFmtId="0" fontId="26" fillId="2" borderId="9" xfId="1" applyFont="1" applyFill="1" applyBorder="1" applyAlignment="1">
      <alignment horizontal="center" vertical="center"/>
    </xf>
    <xf numFmtId="1" fontId="16" fillId="2" borderId="8" xfId="1" applyNumberFormat="1" applyFont="1" applyFill="1" applyBorder="1" applyAlignment="1">
      <alignment horizontal="right" vertical="center"/>
    </xf>
    <xf numFmtId="2" fontId="26" fillId="2" borderId="7" xfId="1" applyNumberFormat="1" applyFont="1" applyFill="1" applyBorder="1" applyAlignment="1">
      <alignment horizontal="center" vertical="center"/>
    </xf>
    <xf numFmtId="0" fontId="32" fillId="2" borderId="8" xfId="1" applyFont="1" applyFill="1" applyBorder="1" applyAlignment="1">
      <alignment vertical="center"/>
    </xf>
    <xf numFmtId="0" fontId="15" fillId="2" borderId="10" xfId="1" applyNumberFormat="1" applyFont="1" applyFill="1" applyBorder="1" applyAlignment="1">
      <alignment horizontal="center" vertical="center" wrapText="1"/>
    </xf>
    <xf numFmtId="0" fontId="15" fillId="2" borderId="26" xfId="1" applyNumberFormat="1" applyFont="1" applyFill="1" applyBorder="1" applyAlignment="1">
      <alignment horizontal="left" vertical="center"/>
    </xf>
    <xf numFmtId="0" fontId="15" fillId="2" borderId="27" xfId="1" applyNumberFormat="1" applyFont="1" applyFill="1" applyBorder="1" applyAlignment="1">
      <alignment horizontal="center" vertical="center"/>
    </xf>
    <xf numFmtId="0" fontId="15" fillId="2" borderId="26" xfId="1" applyNumberFormat="1" applyFont="1" applyFill="1" applyBorder="1" applyAlignment="1">
      <alignment vertical="center"/>
    </xf>
    <xf numFmtId="0" fontId="15" fillId="2" borderId="16" xfId="1" applyNumberFormat="1" applyFont="1" applyFill="1" applyBorder="1" applyAlignment="1">
      <alignment vertical="center"/>
    </xf>
    <xf numFmtId="0" fontId="15" fillId="2" borderId="16" xfId="1" applyNumberFormat="1" applyFont="1" applyFill="1" applyBorder="1" applyAlignment="1">
      <alignment horizontal="center" vertical="center"/>
    </xf>
    <xf numFmtId="0" fontId="15" fillId="2" borderId="16" xfId="1" applyNumberFormat="1" applyFont="1" applyFill="1" applyBorder="1" applyAlignment="1">
      <alignment horizontal="left" vertical="center"/>
    </xf>
    <xf numFmtId="0" fontId="15" fillId="2" borderId="11" xfId="1" applyNumberFormat="1" applyFont="1" applyFill="1" applyBorder="1" applyAlignment="1">
      <alignment horizontal="center" vertical="center" wrapText="1"/>
    </xf>
    <xf numFmtId="49" fontId="37" fillId="2" borderId="11" xfId="1" applyNumberFormat="1" applyFont="1" applyFill="1" applyBorder="1" applyAlignment="1">
      <alignment horizontal="left" vertical="center"/>
    </xf>
    <xf numFmtId="2" fontId="15" fillId="2" borderId="6" xfId="1" applyNumberFormat="1" applyFont="1" applyFill="1" applyBorder="1" applyAlignment="1">
      <alignment horizontal="left" vertical="center"/>
    </xf>
    <xf numFmtId="0" fontId="26" fillId="2" borderId="11" xfId="1" applyNumberFormat="1" applyFont="1" applyFill="1" applyBorder="1" applyAlignment="1">
      <alignment horizontal="center" vertical="center" wrapText="1"/>
    </xf>
    <xf numFmtId="1" fontId="16" fillId="2" borderId="6" xfId="1" applyNumberFormat="1" applyFont="1" applyFill="1" applyBorder="1" applyAlignment="1">
      <alignment horizontal="center" vertical="center"/>
    </xf>
    <xf numFmtId="1" fontId="15" fillId="2" borderId="16" xfId="1" applyNumberFormat="1" applyFont="1" applyFill="1" applyBorder="1" applyAlignment="1">
      <alignment horizontal="center" vertical="center" wrapText="1"/>
    </xf>
    <xf numFmtId="1" fontId="32" fillId="2" borderId="11" xfId="1" applyNumberFormat="1" applyFont="1" applyFill="1" applyBorder="1" applyAlignment="1">
      <alignment horizontal="center" vertical="center"/>
    </xf>
    <xf numFmtId="1" fontId="26" fillId="2" borderId="16" xfId="1" applyNumberFormat="1" applyFont="1" applyFill="1" applyBorder="1" applyAlignment="1">
      <alignment horizontal="center" vertical="center"/>
    </xf>
    <xf numFmtId="0" fontId="26" fillId="2" borderId="11" xfId="1" applyFont="1" applyFill="1" applyBorder="1" applyAlignment="1">
      <alignment horizontal="center" vertical="center"/>
    </xf>
    <xf numFmtId="2" fontId="32" fillId="2" borderId="15" xfId="1" applyNumberFormat="1" applyFont="1" applyFill="1" applyBorder="1" applyAlignment="1">
      <alignment horizontal="center" vertical="center"/>
    </xf>
    <xf numFmtId="1" fontId="16" fillId="2" borderId="16" xfId="1" applyNumberFormat="1" applyFont="1" applyFill="1" applyBorder="1" applyAlignment="1">
      <alignment horizontal="right" vertical="center"/>
    </xf>
    <xf numFmtId="2" fontId="26" fillId="2" borderId="6" xfId="1" applyNumberFormat="1" applyFont="1" applyFill="1" applyBorder="1" applyAlignment="1">
      <alignment horizontal="center" vertical="center"/>
    </xf>
    <xf numFmtId="0" fontId="32" fillId="2" borderId="16" xfId="1" applyFont="1" applyFill="1" applyBorder="1" applyAlignment="1">
      <alignment vertical="center"/>
    </xf>
    <xf numFmtId="2" fontId="15" fillId="10" borderId="1" xfId="0" applyNumberFormat="1" applyFont="1" applyFill="1" applyBorder="1" applyAlignment="1">
      <alignment horizontal="left" vertical="center"/>
    </xf>
    <xf numFmtId="1" fontId="15" fillId="10" borderId="1" xfId="0" applyNumberFormat="1" applyFont="1" applyFill="1" applyBorder="1" applyAlignment="1">
      <alignment horizontal="center" vertical="center"/>
    </xf>
    <xf numFmtId="0" fontId="15" fillId="10" borderId="1" xfId="0" applyFont="1" applyFill="1" applyBorder="1" applyAlignment="1">
      <alignment vertical="center"/>
    </xf>
    <xf numFmtId="0" fontId="15" fillId="0" borderId="0" xfId="0" applyFont="1" applyBorder="1" applyAlignment="1">
      <alignment vertical="center"/>
    </xf>
    <xf numFmtId="49" fontId="15" fillId="2" borderId="0" xfId="0" applyNumberFormat="1" applyFont="1" applyFill="1" applyBorder="1" applyAlignment="1">
      <alignment horizontal="left" vertical="center"/>
    </xf>
    <xf numFmtId="2" fontId="15" fillId="10" borderId="1" xfId="0" applyNumberFormat="1" applyFont="1" applyFill="1" applyBorder="1" applyAlignment="1">
      <alignment horizontal="center" vertical="center"/>
    </xf>
    <xf numFmtId="2" fontId="15" fillId="10" borderId="7" xfId="0" applyNumberFormat="1" applyFont="1" applyFill="1" applyBorder="1" applyAlignment="1">
      <alignment horizontal="center" vertical="center"/>
    </xf>
    <xf numFmtId="2" fontId="15" fillId="10" borderId="7" xfId="0" applyNumberFormat="1" applyFont="1" applyFill="1" applyBorder="1" applyAlignment="1">
      <alignment horizontal="left" vertical="center"/>
    </xf>
    <xf numFmtId="1" fontId="15" fillId="10" borderId="1" xfId="0" applyNumberFormat="1" applyFont="1" applyFill="1" applyBorder="1" applyAlignment="1">
      <alignment horizontal="center" vertical="center" wrapText="1"/>
    </xf>
    <xf numFmtId="0" fontId="15" fillId="10" borderId="1" xfId="0" applyFont="1" applyFill="1" applyBorder="1" applyAlignment="1">
      <alignment horizontal="center" vertical="center"/>
    </xf>
    <xf numFmtId="1" fontId="15" fillId="10" borderId="7" xfId="0" applyNumberFormat="1" applyFont="1" applyFill="1" applyBorder="1" applyAlignment="1">
      <alignment horizontal="center" vertical="center"/>
    </xf>
    <xf numFmtId="0" fontId="15" fillId="10" borderId="0" xfId="0" applyFont="1" applyFill="1" applyBorder="1" applyAlignment="1">
      <alignment vertical="center"/>
    </xf>
    <xf numFmtId="0" fontId="15" fillId="10" borderId="1" xfId="0" applyNumberFormat="1" applyFont="1" applyFill="1" applyBorder="1" applyAlignment="1">
      <alignment horizontal="center" vertical="center"/>
    </xf>
    <xf numFmtId="0" fontId="15" fillId="10" borderId="1" xfId="0" applyNumberFormat="1" applyFont="1" applyFill="1" applyBorder="1" applyAlignment="1">
      <alignment horizontal="left" vertical="center"/>
    </xf>
    <xf numFmtId="0" fontId="15" fillId="10" borderId="8" xfId="0" applyFont="1" applyFill="1" applyBorder="1" applyAlignment="1">
      <alignment vertical="center"/>
    </xf>
    <xf numFmtId="0" fontId="16" fillId="2" borderId="0" xfId="0" applyNumberFormat="1" applyFont="1" applyFill="1" applyAlignment="1">
      <alignment horizontal="center" vertical="center" wrapText="1"/>
    </xf>
    <xf numFmtId="49" fontId="16" fillId="2" borderId="0" xfId="0" applyNumberFormat="1" applyFont="1" applyFill="1" applyBorder="1" applyAlignment="1">
      <alignment horizontal="center" vertical="center" wrapText="1"/>
    </xf>
    <xf numFmtId="49" fontId="16" fillId="2" borderId="0" xfId="0" applyNumberFormat="1" applyFont="1" applyFill="1" applyBorder="1" applyAlignment="1">
      <alignment vertical="center" wrapText="1"/>
    </xf>
    <xf numFmtId="49" fontId="16" fillId="2" borderId="0" xfId="0" applyNumberFormat="1" applyFont="1" applyFill="1" applyBorder="1" applyAlignment="1">
      <alignment horizontal="right" vertical="center" wrapText="1"/>
    </xf>
    <xf numFmtId="49" fontId="16" fillId="2" borderId="0" xfId="0" applyNumberFormat="1" applyFont="1" applyFill="1" applyBorder="1" applyAlignment="1">
      <alignment horizontal="left" vertical="center" wrapText="1"/>
    </xf>
    <xf numFmtId="2" fontId="16" fillId="2" borderId="0" xfId="0" applyNumberFormat="1" applyFont="1" applyFill="1" applyAlignment="1">
      <alignment horizontal="center" vertical="center" wrapText="1"/>
    </xf>
    <xf numFmtId="2" fontId="16" fillId="2" borderId="0" xfId="0" applyNumberFormat="1" applyFont="1" applyFill="1" applyAlignment="1">
      <alignment horizontal="center" vertical="center"/>
    </xf>
    <xf numFmtId="2" fontId="16" fillId="2" borderId="0" xfId="0" applyNumberFormat="1" applyFont="1" applyFill="1" applyAlignment="1">
      <alignment horizontal="left" vertical="center"/>
    </xf>
    <xf numFmtId="0" fontId="15" fillId="2" borderId="0" xfId="0" applyNumberFormat="1" applyFont="1" applyFill="1" applyAlignment="1">
      <alignment horizontal="center" wrapText="1"/>
    </xf>
    <xf numFmtId="0" fontId="15" fillId="2" borderId="0" xfId="0" applyNumberFormat="1" applyFont="1" applyFill="1" applyAlignment="1">
      <alignment horizontal="left" wrapText="1"/>
    </xf>
    <xf numFmtId="0" fontId="15" fillId="2" borderId="0" xfId="0" applyNumberFormat="1" applyFont="1" applyFill="1" applyAlignment="1">
      <alignment horizontal="center" textRotation="90" wrapText="1"/>
    </xf>
    <xf numFmtId="49" fontId="16" fillId="2" borderId="0" xfId="0" applyNumberFormat="1" applyFont="1" applyFill="1" applyBorder="1" applyAlignment="1">
      <alignment horizontal="left" wrapText="1"/>
    </xf>
    <xf numFmtId="49" fontId="16" fillId="2" borderId="0" xfId="0" applyNumberFormat="1" applyFont="1" applyFill="1" applyBorder="1" applyAlignment="1">
      <alignment horizontal="center" wrapText="1"/>
    </xf>
    <xf numFmtId="49" fontId="16" fillId="2" borderId="0" xfId="0" applyNumberFormat="1" applyFont="1" applyFill="1" applyBorder="1" applyAlignment="1">
      <alignment wrapText="1"/>
    </xf>
    <xf numFmtId="2" fontId="17" fillId="2" borderId="0" xfId="0" applyNumberFormat="1" applyFont="1" applyFill="1" applyAlignment="1">
      <alignment horizontal="right"/>
    </xf>
    <xf numFmtId="2" fontId="17" fillId="2" borderId="0" xfId="0" applyNumberFormat="1" applyFont="1" applyFill="1" applyAlignment="1"/>
    <xf numFmtId="2" fontId="17" fillId="2" borderId="0" xfId="0" applyNumberFormat="1" applyFont="1" applyFill="1" applyAlignment="1">
      <alignment horizontal="left"/>
    </xf>
    <xf numFmtId="2" fontId="17" fillId="2" borderId="0" xfId="0" applyNumberFormat="1" applyFont="1" applyFill="1" applyAlignment="1">
      <alignment wrapText="1"/>
    </xf>
    <xf numFmtId="2" fontId="15" fillId="2" borderId="0" xfId="0" applyNumberFormat="1" applyFont="1" applyFill="1" applyAlignment="1"/>
    <xf numFmtId="2" fontId="15" fillId="2" borderId="0" xfId="0" applyNumberFormat="1" applyFont="1" applyFill="1" applyAlignment="1">
      <alignment horizontal="left"/>
    </xf>
    <xf numFmtId="2" fontId="15" fillId="2" borderId="0" xfId="0" applyNumberFormat="1" applyFont="1" applyFill="1" applyAlignment="1">
      <alignment horizontal="center"/>
    </xf>
    <xf numFmtId="0" fontId="16" fillId="0" borderId="0" xfId="0" applyFont="1" applyAlignment="1">
      <alignment vertical="center" wrapText="1"/>
    </xf>
    <xf numFmtId="0" fontId="16" fillId="0" borderId="0" xfId="0" applyFont="1" applyAlignment="1">
      <alignment wrapText="1"/>
    </xf>
    <xf numFmtId="2" fontId="15" fillId="2" borderId="0" xfId="0" applyNumberFormat="1" applyFont="1" applyFill="1" applyAlignment="1">
      <alignment horizontal="left" wrapText="1"/>
    </xf>
    <xf numFmtId="0" fontId="15" fillId="2" borderId="0" xfId="0" applyNumberFormat="1" applyFont="1" applyFill="1" applyBorder="1" applyAlignment="1"/>
    <xf numFmtId="0" fontId="15" fillId="0" borderId="0" xfId="0" applyNumberFormat="1" applyFont="1" applyBorder="1" applyAlignment="1"/>
    <xf numFmtId="0" fontId="32" fillId="0" borderId="0" xfId="0" applyNumberFormat="1" applyFont="1" applyBorder="1" applyAlignment="1">
      <alignment horizontal="center"/>
    </xf>
    <xf numFmtId="0" fontId="32" fillId="0" borderId="0" xfId="0" applyNumberFormat="1" applyFont="1" applyBorder="1" applyAlignment="1">
      <alignment horizontal="right"/>
    </xf>
    <xf numFmtId="0" fontId="32" fillId="0" borderId="0" xfId="0" applyNumberFormat="1" applyFont="1" applyBorder="1" applyAlignment="1"/>
    <xf numFmtId="0" fontId="32" fillId="2" borderId="0" xfId="0" applyNumberFormat="1" applyFont="1" applyFill="1" applyBorder="1" applyAlignment="1"/>
    <xf numFmtId="0" fontId="26" fillId="0" borderId="0" xfId="0" applyNumberFormat="1" applyFont="1" applyBorder="1" applyAlignment="1">
      <alignment horizontal="center"/>
    </xf>
    <xf numFmtId="0" fontId="26" fillId="2" borderId="0" xfId="0" applyNumberFormat="1" applyFont="1" applyFill="1" applyBorder="1" applyAlignment="1"/>
    <xf numFmtId="0" fontId="39" fillId="2" borderId="0" xfId="0" applyNumberFormat="1" applyFont="1" applyFill="1" applyBorder="1" applyAlignment="1"/>
    <xf numFmtId="0" fontId="39" fillId="2" borderId="0" xfId="0" applyNumberFormat="1" applyFont="1" applyFill="1" applyBorder="1" applyAlignment="1">
      <alignment horizontal="right"/>
    </xf>
    <xf numFmtId="0" fontId="39" fillId="0" borderId="0" xfId="0" applyNumberFormat="1" applyFont="1" applyBorder="1" applyAlignment="1"/>
    <xf numFmtId="0" fontId="15" fillId="2" borderId="0" xfId="0" applyNumberFormat="1" applyFont="1" applyFill="1" applyAlignment="1"/>
    <xf numFmtId="0" fontId="15" fillId="0" borderId="0" xfId="0" applyNumberFormat="1" applyFont="1" applyAlignment="1">
      <alignment horizontal="center"/>
    </xf>
    <xf numFmtId="0" fontId="22" fillId="2" borderId="0" xfId="0" applyNumberFormat="1" applyFont="1" applyFill="1" applyAlignment="1">
      <alignment wrapText="1"/>
    </xf>
    <xf numFmtId="0" fontId="15" fillId="0" borderId="0" xfId="0" applyNumberFormat="1" applyFont="1" applyAlignment="1">
      <alignment wrapText="1"/>
    </xf>
    <xf numFmtId="0" fontId="15" fillId="0" borderId="0" xfId="0" applyNumberFormat="1" applyFont="1" applyAlignment="1"/>
    <xf numFmtId="0" fontId="16" fillId="2" borderId="0" xfId="0" applyNumberFormat="1" applyFont="1" applyFill="1" applyBorder="1" applyAlignment="1">
      <alignment horizontal="right"/>
    </xf>
    <xf numFmtId="0" fontId="16" fillId="2" borderId="0" xfId="0" applyNumberFormat="1" applyFont="1" applyFill="1" applyBorder="1" applyAlignment="1">
      <alignment horizontal="left"/>
    </xf>
    <xf numFmtId="1" fontId="16" fillId="2" borderId="0" xfId="0" applyNumberFormat="1" applyFont="1" applyFill="1" applyBorder="1" applyAlignment="1">
      <alignment horizontal="right"/>
    </xf>
    <xf numFmtId="0" fontId="16" fillId="2" borderId="0" xfId="0" applyFont="1" applyFill="1" applyBorder="1" applyAlignment="1">
      <alignment horizontal="right" wrapText="1"/>
    </xf>
    <xf numFmtId="0" fontId="16" fillId="2" borderId="0" xfId="0" quotePrefix="1" applyFont="1" applyFill="1" applyBorder="1" applyAlignment="1">
      <alignment horizontal="left"/>
    </xf>
    <xf numFmtId="0" fontId="16" fillId="2" borderId="0" xfId="0" applyFont="1" applyFill="1" applyBorder="1" applyAlignment="1">
      <alignment horizontal="right"/>
    </xf>
    <xf numFmtId="49" fontId="16" fillId="2" borderId="0" xfId="0" applyNumberFormat="1" applyFont="1" applyFill="1" applyBorder="1" applyAlignment="1">
      <alignment horizontal="right"/>
    </xf>
    <xf numFmtId="49" fontId="16" fillId="2" borderId="0" xfId="0" applyNumberFormat="1" applyFont="1" applyFill="1" applyBorder="1" applyAlignment="1">
      <alignment horizontal="left"/>
    </xf>
    <xf numFmtId="0" fontId="16" fillId="2" borderId="0" xfId="0" applyFont="1" applyFill="1" applyBorder="1" applyAlignment="1">
      <alignment horizontal="left"/>
    </xf>
    <xf numFmtId="0" fontId="15" fillId="0" borderId="0" xfId="0" applyFont="1" applyFill="1" applyBorder="1" applyAlignment="1">
      <alignment horizontal="center"/>
    </xf>
    <xf numFmtId="0" fontId="15" fillId="0" borderId="0" xfId="0" applyFont="1" applyFill="1" applyBorder="1" applyAlignment="1">
      <alignment horizontal="left"/>
    </xf>
    <xf numFmtId="1" fontId="16" fillId="0" borderId="0" xfId="0" applyNumberFormat="1" applyFont="1" applyFill="1" applyBorder="1" applyAlignment="1">
      <alignment horizontal="center" textRotation="90"/>
    </xf>
    <xf numFmtId="49" fontId="16" fillId="2" borderId="0" xfId="0" applyNumberFormat="1" applyFont="1" applyFill="1" applyBorder="1" applyAlignment="1">
      <alignment horizontal="center"/>
    </xf>
    <xf numFmtId="2" fontId="16" fillId="2" borderId="0" xfId="0" applyNumberFormat="1" applyFont="1" applyFill="1" applyBorder="1" applyAlignment="1">
      <alignment horizontal="left"/>
    </xf>
    <xf numFmtId="0" fontId="16" fillId="0" borderId="0" xfId="0" applyFont="1" applyFill="1" applyBorder="1" applyAlignment="1">
      <alignment horizontal="right"/>
    </xf>
    <xf numFmtId="0" fontId="16" fillId="0" borderId="0" xfId="0" applyFont="1" applyFill="1" applyBorder="1" applyAlignment="1">
      <alignment horizontal="center"/>
    </xf>
    <xf numFmtId="0" fontId="15" fillId="2" borderId="0" xfId="0" applyFont="1" applyFill="1" applyBorder="1" applyAlignment="1">
      <alignment horizontal="right" wrapText="1"/>
    </xf>
    <xf numFmtId="0" fontId="15" fillId="2" borderId="0" xfId="0" applyFont="1" applyFill="1" applyBorder="1" applyAlignment="1">
      <alignment horizontal="right"/>
    </xf>
    <xf numFmtId="0" fontId="16" fillId="10" borderId="0" xfId="0" applyFont="1" applyFill="1" applyAlignment="1"/>
    <xf numFmtId="0" fontId="16" fillId="3" borderId="0" xfId="0" applyFont="1" applyFill="1" applyAlignment="1">
      <alignment horizontal="left" wrapText="1"/>
    </xf>
    <xf numFmtId="0" fontId="16" fillId="3" borderId="0" xfId="0" applyFont="1" applyFill="1" applyAlignment="1">
      <alignment horizontal="left"/>
    </xf>
    <xf numFmtId="0" fontId="16" fillId="3" borderId="0" xfId="0" applyFont="1" applyFill="1" applyAlignment="1"/>
    <xf numFmtId="0" fontId="16" fillId="3" borderId="0" xfId="0" applyFont="1" applyFill="1" applyAlignment="1">
      <alignment horizontal="center"/>
    </xf>
    <xf numFmtId="0" fontId="16" fillId="2" borderId="0" xfId="0" applyNumberFormat="1" applyFont="1" applyFill="1" applyAlignment="1">
      <alignment horizontal="right"/>
    </xf>
    <xf numFmtId="0" fontId="16" fillId="2" borderId="0" xfId="0" applyFont="1" applyFill="1" applyBorder="1" applyAlignment="1">
      <alignment horizontal="center" wrapText="1"/>
    </xf>
    <xf numFmtId="0" fontId="16" fillId="2" borderId="0" xfId="0" applyFont="1" applyFill="1" applyBorder="1" applyAlignment="1">
      <alignment horizontal="right" textRotation="90"/>
    </xf>
    <xf numFmtId="0" fontId="16" fillId="3" borderId="0" xfId="0" applyFont="1" applyFill="1" applyAlignment="1">
      <alignment horizontal="left" vertical="center" wrapText="1"/>
    </xf>
    <xf numFmtId="0" fontId="16" fillId="3" borderId="0" xfId="0" applyFont="1" applyFill="1" applyAlignment="1">
      <alignment horizontal="left" vertical="center"/>
    </xf>
    <xf numFmtId="0" fontId="16" fillId="3" borderId="0" xfId="0" applyFont="1" applyFill="1" applyAlignment="1">
      <alignment vertical="center"/>
    </xf>
    <xf numFmtId="0" fontId="16" fillId="3" borderId="0" xfId="0" applyFont="1" applyFill="1" applyAlignment="1">
      <alignment horizontal="center" vertical="center"/>
    </xf>
    <xf numFmtId="0" fontId="15" fillId="2" borderId="0" xfId="0" applyFont="1" applyFill="1" applyBorder="1" applyAlignment="1">
      <alignment horizontal="center" vertical="center"/>
    </xf>
    <xf numFmtId="0" fontId="15" fillId="0" borderId="0" xfId="0" applyFont="1" applyBorder="1" applyAlignment="1">
      <alignment horizontal="left" vertical="center"/>
    </xf>
    <xf numFmtId="0" fontId="15" fillId="0" borderId="0" xfId="0" applyFont="1" applyBorder="1" applyAlignment="1">
      <alignment horizontal="right" vertical="center" textRotation="90"/>
    </xf>
    <xf numFmtId="2" fontId="15" fillId="2" borderId="0" xfId="0" applyNumberFormat="1" applyFont="1" applyFill="1" applyBorder="1" applyAlignment="1">
      <alignment vertical="center"/>
    </xf>
    <xf numFmtId="2" fontId="15" fillId="2" borderId="0" xfId="0" applyNumberFormat="1" applyFont="1" applyFill="1" applyBorder="1" applyAlignment="1">
      <alignment horizontal="left" vertical="center" wrapText="1"/>
    </xf>
    <xf numFmtId="0" fontId="15" fillId="0" borderId="0" xfId="0" applyNumberFormat="1" applyFont="1" applyBorder="1" applyAlignment="1">
      <alignment vertical="center"/>
    </xf>
    <xf numFmtId="1" fontId="16" fillId="2" borderId="0" xfId="0" applyNumberFormat="1" applyFont="1" applyFill="1" applyBorder="1" applyAlignment="1">
      <alignment horizontal="center" vertical="center"/>
    </xf>
    <xf numFmtId="2" fontId="15" fillId="0" borderId="0" xfId="0" applyNumberFormat="1" applyFont="1" applyBorder="1" applyAlignment="1">
      <alignment horizontal="center" vertical="center"/>
    </xf>
    <xf numFmtId="2" fontId="15" fillId="0" borderId="0" xfId="0" applyNumberFormat="1" applyFont="1" applyBorder="1" applyAlignment="1">
      <alignment vertical="center"/>
    </xf>
    <xf numFmtId="1" fontId="16" fillId="2" borderId="0" xfId="0" applyNumberFormat="1" applyFont="1" applyFill="1" applyBorder="1" applyAlignment="1">
      <alignment vertical="center"/>
    </xf>
    <xf numFmtId="2" fontId="16" fillId="0" borderId="0" xfId="0" applyNumberFormat="1" applyFont="1" applyBorder="1" applyAlignment="1">
      <alignment horizontal="center" vertical="center"/>
    </xf>
    <xf numFmtId="2" fontId="15" fillId="0" borderId="0" xfId="0" applyNumberFormat="1" applyFont="1" applyBorder="1" applyAlignment="1">
      <alignment horizontal="right" vertical="center"/>
    </xf>
    <xf numFmtId="0" fontId="15" fillId="0" borderId="0" xfId="0" applyFont="1" applyBorder="1" applyAlignment="1">
      <alignment horizontal="center" vertical="center"/>
    </xf>
    <xf numFmtId="0" fontId="15" fillId="0" borderId="0" xfId="0" applyFont="1" applyBorder="1" applyAlignment="1">
      <alignment vertical="center" wrapText="1"/>
    </xf>
    <xf numFmtId="0" fontId="15" fillId="5" borderId="0" xfId="0" applyFont="1" applyFill="1" applyBorder="1" applyAlignment="1">
      <alignment vertical="center"/>
    </xf>
    <xf numFmtId="1" fontId="15" fillId="0" borderId="0" xfId="0" applyNumberFormat="1" applyFont="1" applyBorder="1" applyAlignment="1">
      <alignment horizontal="right" vertical="center"/>
    </xf>
    <xf numFmtId="1" fontId="15" fillId="10" borderId="0" xfId="0" applyNumberFormat="1" applyFont="1" applyFill="1" applyBorder="1" applyAlignment="1">
      <alignment horizontal="center" vertical="center"/>
    </xf>
    <xf numFmtId="2" fontId="15" fillId="10" borderId="0" xfId="0" applyNumberFormat="1" applyFont="1" applyFill="1" applyBorder="1" applyAlignment="1">
      <alignment horizontal="center" vertical="center"/>
    </xf>
    <xf numFmtId="0" fontId="15" fillId="10" borderId="0" xfId="0" applyFont="1" applyFill="1" applyBorder="1" applyAlignment="1">
      <alignment horizontal="center" vertical="center"/>
    </xf>
    <xf numFmtId="49" fontId="15" fillId="10" borderId="0" xfId="0" applyNumberFormat="1" applyFont="1" applyFill="1" applyBorder="1" applyAlignment="1">
      <alignment vertical="center"/>
    </xf>
    <xf numFmtId="0" fontId="15" fillId="10" borderId="0" xfId="0" applyNumberFormat="1" applyFont="1" applyFill="1" applyBorder="1" applyAlignment="1">
      <alignment vertical="center"/>
    </xf>
    <xf numFmtId="0" fontId="15" fillId="2" borderId="0" xfId="0" applyFont="1" applyFill="1" applyAlignment="1">
      <alignment vertical="center"/>
    </xf>
    <xf numFmtId="0" fontId="15" fillId="2" borderId="0" xfId="0" applyFont="1" applyFill="1" applyAlignment="1">
      <alignment horizontal="center" vertical="center"/>
    </xf>
    <xf numFmtId="0" fontId="15" fillId="0" borderId="0" xfId="0" applyFont="1" applyAlignment="1">
      <alignment horizontal="left" vertical="center"/>
    </xf>
    <xf numFmtId="0" fontId="15" fillId="0" borderId="18" xfId="0" applyFont="1" applyBorder="1" applyAlignment="1">
      <alignment horizontal="left" vertical="center"/>
    </xf>
    <xf numFmtId="0" fontId="15" fillId="0" borderId="22" xfId="0" applyFont="1" applyBorder="1" applyAlignment="1">
      <alignment horizontal="left" vertical="center"/>
    </xf>
    <xf numFmtId="2" fontId="15" fillId="2" borderId="0" xfId="0" applyNumberFormat="1" applyFont="1" applyFill="1" applyAlignment="1">
      <alignment horizontal="right" vertical="center"/>
    </xf>
    <xf numFmtId="2" fontId="15" fillId="2" borderId="0" xfId="0" applyNumberFormat="1" applyFont="1" applyFill="1" applyAlignment="1">
      <alignment vertical="center"/>
    </xf>
    <xf numFmtId="2" fontId="15" fillId="2" borderId="0" xfId="0" applyNumberFormat="1" applyFont="1" applyFill="1" applyAlignment="1">
      <alignment horizontal="left" vertical="center" wrapText="1"/>
    </xf>
    <xf numFmtId="0" fontId="15" fillId="2" borderId="0" xfId="0" applyFont="1" applyFill="1" applyAlignment="1">
      <alignment horizontal="left" vertical="center"/>
    </xf>
    <xf numFmtId="49" fontId="15" fillId="2" borderId="0" xfId="0" applyNumberFormat="1" applyFont="1" applyFill="1" applyAlignment="1">
      <alignment horizontal="center" vertical="center"/>
    </xf>
    <xf numFmtId="0" fontId="15" fillId="0" borderId="0" xfId="0" applyNumberFormat="1" applyFont="1" applyAlignment="1">
      <alignment vertical="center"/>
    </xf>
    <xf numFmtId="0" fontId="15" fillId="0" borderId="0" xfId="0" applyNumberFormat="1" applyFont="1" applyAlignment="1">
      <alignment horizontal="left" vertical="center"/>
    </xf>
    <xf numFmtId="2" fontId="15" fillId="0" borderId="0" xfId="0" applyNumberFormat="1" applyFont="1" applyAlignment="1">
      <alignment horizontal="center" vertical="center"/>
    </xf>
    <xf numFmtId="1" fontId="15" fillId="0" borderId="0" xfId="0" applyNumberFormat="1" applyFont="1" applyAlignment="1">
      <alignment horizontal="right" vertical="center"/>
    </xf>
    <xf numFmtId="49" fontId="15" fillId="2" borderId="0" xfId="0" applyNumberFormat="1" applyFont="1" applyFill="1" applyAlignment="1">
      <alignment horizontal="left" vertical="center"/>
    </xf>
    <xf numFmtId="2" fontId="15" fillId="0" borderId="0" xfId="0" applyNumberFormat="1" applyFont="1" applyAlignment="1">
      <alignment vertical="center"/>
    </xf>
    <xf numFmtId="2" fontId="15" fillId="0" borderId="0" xfId="0" applyNumberFormat="1" applyFont="1" applyAlignment="1">
      <alignment horizontal="left" vertical="center"/>
    </xf>
    <xf numFmtId="49" fontId="15" fillId="0" borderId="0" xfId="0" applyNumberFormat="1" applyFont="1" applyAlignment="1">
      <alignment horizontal="right" vertical="center"/>
    </xf>
    <xf numFmtId="0" fontId="15" fillId="2" borderId="0" xfId="0" applyNumberFormat="1" applyFont="1" applyFill="1" applyAlignment="1">
      <alignment horizontal="center" vertical="center" wrapText="1"/>
    </xf>
    <xf numFmtId="0" fontId="15" fillId="0" borderId="0" xfId="0" applyFont="1" applyAlignment="1">
      <alignment vertical="center"/>
    </xf>
    <xf numFmtId="1" fontId="16" fillId="2" borderId="0" xfId="0" applyNumberFormat="1" applyFont="1" applyFill="1" applyAlignment="1">
      <alignment horizontal="center" vertical="center"/>
    </xf>
    <xf numFmtId="1" fontId="16" fillId="2" borderId="0" xfId="0" applyNumberFormat="1" applyFont="1" applyFill="1" applyAlignment="1">
      <alignment vertical="center"/>
    </xf>
    <xf numFmtId="2" fontId="15" fillId="2" borderId="21" xfId="0" applyNumberFormat="1" applyFont="1" applyFill="1" applyBorder="1" applyAlignment="1">
      <alignment vertical="center"/>
    </xf>
    <xf numFmtId="2" fontId="15" fillId="2" borderId="10" xfId="0" applyNumberFormat="1" applyFont="1" applyFill="1" applyBorder="1" applyAlignment="1">
      <alignment horizontal="right" vertical="center"/>
    </xf>
    <xf numFmtId="2" fontId="16" fillId="0" borderId="0" xfId="0" applyNumberFormat="1" applyFont="1" applyAlignment="1">
      <alignment horizontal="center" vertical="center"/>
    </xf>
    <xf numFmtId="2" fontId="15" fillId="0" borderId="18" xfId="0" applyNumberFormat="1" applyFont="1" applyBorder="1" applyAlignment="1">
      <alignment horizontal="right" vertical="center"/>
    </xf>
    <xf numFmtId="0" fontId="15" fillId="0" borderId="0" xfId="0" applyFont="1" applyAlignment="1">
      <alignment horizontal="center" vertical="center"/>
    </xf>
    <xf numFmtId="0" fontId="15" fillId="0" borderId="0" xfId="0" applyFont="1" applyAlignment="1">
      <alignment vertical="center" wrapText="1"/>
    </xf>
    <xf numFmtId="0" fontId="15" fillId="5" borderId="0" xfId="0" applyFont="1" applyFill="1" applyAlignment="1">
      <alignment vertical="center"/>
    </xf>
    <xf numFmtId="0" fontId="20" fillId="2" borderId="7" xfId="0" applyNumberFormat="1" applyFont="1" applyFill="1" applyBorder="1" applyAlignment="1">
      <alignment horizontal="center" vertical="center" wrapText="1"/>
    </xf>
    <xf numFmtId="49" fontId="21" fillId="2" borderId="1" xfId="0" applyNumberFormat="1" applyFont="1" applyFill="1" applyBorder="1" applyAlignment="1">
      <alignment horizontal="center" vertical="center" wrapText="1"/>
    </xf>
    <xf numFmtId="0" fontId="21" fillId="11" borderId="1" xfId="0" applyNumberFormat="1" applyFont="1" applyFill="1" applyBorder="1" applyAlignment="1">
      <alignment horizontal="center" vertical="center" wrapText="1"/>
    </xf>
    <xf numFmtId="49" fontId="21" fillId="11" borderId="1" xfId="0" applyNumberFormat="1" applyFont="1" applyFill="1" applyBorder="1" applyAlignment="1">
      <alignment horizontal="center" vertical="center" wrapText="1"/>
    </xf>
    <xf numFmtId="0" fontId="20" fillId="11" borderId="1" xfId="0" applyFont="1" applyFill="1" applyBorder="1" applyAlignment="1">
      <alignment vertical="center"/>
    </xf>
    <xf numFmtId="0" fontId="21" fillId="0" borderId="1" xfId="0" applyFont="1" applyBorder="1" applyAlignment="1">
      <alignment horizontal="center" vertical="center" wrapText="1"/>
    </xf>
    <xf numFmtId="0" fontId="21" fillId="0" borderId="1" xfId="0" applyFont="1" applyBorder="1" applyAlignment="1">
      <alignment vertical="center" wrapText="1"/>
    </xf>
    <xf numFmtId="0" fontId="21" fillId="0" borderId="7" xfId="0" applyFont="1" applyBorder="1" applyAlignment="1">
      <alignment vertical="center" wrapText="1"/>
    </xf>
    <xf numFmtId="0" fontId="20" fillId="2" borderId="1" xfId="0" applyFont="1" applyFill="1" applyBorder="1" applyAlignment="1">
      <alignment vertical="center"/>
    </xf>
    <xf numFmtId="0" fontId="20" fillId="2" borderId="1" xfId="0" applyFont="1" applyFill="1" applyBorder="1" applyAlignment="1">
      <alignment horizontal="left" vertical="center"/>
    </xf>
    <xf numFmtId="0" fontId="20" fillId="2" borderId="1" xfId="0" applyNumberFormat="1" applyFont="1" applyFill="1" applyBorder="1" applyAlignment="1">
      <alignment horizontal="left" vertical="center" wrapText="1"/>
    </xf>
    <xf numFmtId="0" fontId="20" fillId="2" borderId="1" xfId="0" applyNumberFormat="1" applyFont="1" applyFill="1" applyBorder="1" applyAlignment="1">
      <alignment horizontal="center" vertical="center" wrapText="1"/>
    </xf>
    <xf numFmtId="49" fontId="20" fillId="2" borderId="1" xfId="0" applyNumberFormat="1" applyFont="1" applyFill="1" applyBorder="1" applyAlignment="1">
      <alignment horizontal="center" vertical="center"/>
    </xf>
    <xf numFmtId="0" fontId="20" fillId="2" borderId="1" xfId="0" applyFont="1" applyFill="1" applyBorder="1" applyAlignment="1">
      <alignment vertical="center" wrapText="1"/>
    </xf>
    <xf numFmtId="0" fontId="20" fillId="2" borderId="1" xfId="0" applyNumberFormat="1" applyFont="1" applyFill="1" applyBorder="1" applyAlignment="1">
      <alignment vertical="center"/>
    </xf>
    <xf numFmtId="0" fontId="20" fillId="2" borderId="1" xfId="0" applyNumberFormat="1" applyFont="1" applyFill="1" applyBorder="1" applyAlignment="1">
      <alignment horizontal="center" vertical="center"/>
    </xf>
    <xf numFmtId="0" fontId="20" fillId="2" borderId="1" xfId="0" applyNumberFormat="1" applyFont="1" applyFill="1" applyBorder="1" applyAlignment="1">
      <alignment horizontal="left" vertical="center"/>
    </xf>
    <xf numFmtId="49" fontId="20" fillId="2" borderId="1" xfId="0" applyNumberFormat="1" applyFont="1" applyFill="1" applyBorder="1" applyAlignment="1">
      <alignment horizontal="left" vertical="center"/>
    </xf>
    <xf numFmtId="2" fontId="20" fillId="2" borderId="1" xfId="0" applyNumberFormat="1" applyFont="1" applyFill="1" applyBorder="1" applyAlignment="1">
      <alignment horizontal="left" vertical="center"/>
    </xf>
    <xf numFmtId="0" fontId="21" fillId="2" borderId="1" xfId="0" applyNumberFormat="1" applyFont="1" applyFill="1" applyBorder="1" applyAlignment="1">
      <alignment horizontal="center" vertical="center" wrapText="1"/>
    </xf>
    <xf numFmtId="1" fontId="21" fillId="2" borderId="1" xfId="0" applyNumberFormat="1" applyFont="1" applyFill="1" applyBorder="1" applyAlignment="1">
      <alignment horizontal="center" vertical="center"/>
    </xf>
    <xf numFmtId="1" fontId="20" fillId="2" borderId="1" xfId="0" applyNumberFormat="1" applyFont="1" applyFill="1" applyBorder="1" applyAlignment="1">
      <alignment horizontal="center" vertical="center" wrapText="1"/>
    </xf>
    <xf numFmtId="1" fontId="20" fillId="2" borderId="1" xfId="0" applyNumberFormat="1" applyFont="1" applyFill="1" applyBorder="1" applyAlignment="1">
      <alignment horizontal="center" vertical="center"/>
    </xf>
    <xf numFmtId="0" fontId="21" fillId="2" borderId="1" xfId="0" applyFont="1" applyFill="1" applyBorder="1" applyAlignment="1">
      <alignment horizontal="center" vertical="center"/>
    </xf>
    <xf numFmtId="1" fontId="21" fillId="2" borderId="1" xfId="0" applyNumberFormat="1" applyFont="1" applyFill="1" applyBorder="1" applyAlignment="1">
      <alignment horizontal="right" vertical="center"/>
    </xf>
    <xf numFmtId="2" fontId="21" fillId="2" borderId="1" xfId="0" applyNumberFormat="1" applyFont="1" applyFill="1" applyBorder="1" applyAlignment="1">
      <alignment horizontal="center" vertical="center"/>
    </xf>
    <xf numFmtId="0" fontId="20" fillId="11" borderId="3" xfId="0" applyFont="1" applyFill="1" applyBorder="1" applyAlignment="1">
      <alignment vertical="center"/>
    </xf>
    <xf numFmtId="0" fontId="21" fillId="11" borderId="3" xfId="0" applyFont="1" applyFill="1" applyBorder="1" applyAlignment="1">
      <alignment vertical="center" wrapText="1"/>
    </xf>
    <xf numFmtId="0" fontId="20" fillId="0" borderId="9" xfId="0" applyFont="1" applyBorder="1" applyAlignment="1">
      <alignment horizontal="center" vertical="center" wrapText="1"/>
    </xf>
    <xf numFmtId="0" fontId="20" fillId="0" borderId="1" xfId="0" applyFont="1" applyBorder="1" applyAlignment="1">
      <alignment vertical="center" wrapText="1"/>
    </xf>
    <xf numFmtId="0" fontId="41" fillId="25" borderId="0" xfId="0" applyFont="1" applyFill="1" applyAlignment="1">
      <alignment horizontal="center" vertical="center"/>
    </xf>
    <xf numFmtId="0" fontId="41" fillId="25" borderId="1" xfId="0" applyFont="1" applyFill="1" applyBorder="1" applyAlignment="1">
      <alignment horizontal="center" vertical="center"/>
    </xf>
    <xf numFmtId="0" fontId="41" fillId="25" borderId="1" xfId="0" applyFont="1" applyFill="1" applyBorder="1" applyAlignment="1">
      <alignment horizontal="center" vertical="center" wrapText="1"/>
    </xf>
    <xf numFmtId="0" fontId="41" fillId="25" borderId="7" xfId="0" applyFont="1" applyFill="1" applyBorder="1" applyAlignment="1">
      <alignment horizontal="center" vertical="center"/>
    </xf>
    <xf numFmtId="0" fontId="41" fillId="25" borderId="9" xfId="0" applyFont="1" applyFill="1" applyBorder="1" applyAlignment="1">
      <alignment horizontal="center" vertical="center"/>
    </xf>
    <xf numFmtId="0" fontId="21" fillId="24" borderId="0" xfId="0" applyFont="1" applyFill="1" applyAlignment="1">
      <alignment horizontal="center" vertical="center"/>
    </xf>
    <xf numFmtId="0" fontId="21" fillId="24" borderId="1" xfId="0" applyFont="1" applyFill="1" applyBorder="1" applyAlignment="1">
      <alignment horizontal="center" vertical="center"/>
    </xf>
    <xf numFmtId="0" fontId="21" fillId="24" borderId="1" xfId="0" applyFont="1" applyFill="1" applyBorder="1" applyAlignment="1">
      <alignment horizontal="center" vertical="center" wrapText="1"/>
    </xf>
    <xf numFmtId="0" fontId="21" fillId="11" borderId="1" xfId="0" applyFont="1" applyFill="1" applyBorder="1" applyAlignment="1">
      <alignment horizontal="center" vertical="center"/>
    </xf>
    <xf numFmtId="0" fontId="21" fillId="24" borderId="7" xfId="0" applyFont="1" applyFill="1" applyBorder="1" applyAlignment="1">
      <alignment vertical="center"/>
    </xf>
    <xf numFmtId="0" fontId="21" fillId="11" borderId="1" xfId="0" applyFont="1" applyFill="1" applyBorder="1" applyAlignment="1">
      <alignment vertical="center"/>
    </xf>
    <xf numFmtId="0" fontId="21" fillId="24" borderId="7" xfId="0" applyFont="1" applyFill="1" applyBorder="1" applyAlignment="1">
      <alignment horizontal="center" vertical="center" wrapText="1"/>
    </xf>
    <xf numFmtId="0" fontId="21" fillId="24" borderId="9" xfId="0" applyFont="1" applyFill="1" applyBorder="1" applyAlignment="1">
      <alignment horizontal="center" vertical="center"/>
    </xf>
    <xf numFmtId="0" fontId="21" fillId="24" borderId="7" xfId="0" applyFont="1" applyFill="1" applyBorder="1" applyAlignment="1">
      <alignment horizontal="center" vertical="center"/>
    </xf>
    <xf numFmtId="0" fontId="21" fillId="24" borderId="8" xfId="0" applyFont="1" applyFill="1" applyBorder="1" applyAlignment="1">
      <alignment horizontal="center" vertical="center"/>
    </xf>
    <xf numFmtId="0" fontId="21" fillId="24" borderId="8" xfId="0" applyFont="1" applyFill="1" applyBorder="1" applyAlignment="1">
      <alignment horizontal="left" vertical="center"/>
    </xf>
    <xf numFmtId="0" fontId="21" fillId="23" borderId="8" xfId="0" applyFont="1" applyFill="1" applyBorder="1" applyAlignment="1">
      <alignment horizontal="center" vertical="center" textRotation="90"/>
    </xf>
    <xf numFmtId="0" fontId="21" fillId="23" borderId="9" xfId="0" applyFont="1" applyFill="1" applyBorder="1" applyAlignment="1">
      <alignment horizontal="center" vertical="center"/>
    </xf>
    <xf numFmtId="0" fontId="21" fillId="24" borderId="9" xfId="0" applyFont="1" applyFill="1" applyBorder="1" applyAlignment="1">
      <alignment horizontal="center" vertical="center" wrapText="1"/>
    </xf>
    <xf numFmtId="0" fontId="21" fillId="24" borderId="9" xfId="0" applyFont="1" applyFill="1" applyBorder="1" applyAlignment="1">
      <alignment horizontal="left" vertical="center"/>
    </xf>
    <xf numFmtId="0" fontId="21" fillId="24" borderId="7" xfId="0" applyFont="1" applyFill="1" applyBorder="1" applyAlignment="1">
      <alignment horizontal="right" vertical="center" wrapText="1"/>
    </xf>
    <xf numFmtId="0" fontId="21" fillId="23" borderId="7" xfId="0" applyFont="1" applyFill="1" applyBorder="1" applyAlignment="1">
      <alignment horizontal="center" vertical="center"/>
    </xf>
    <xf numFmtId="0" fontId="21" fillId="24" borderId="8" xfId="0" applyFont="1" applyFill="1" applyBorder="1" applyAlignment="1">
      <alignment horizontal="center" vertical="center" wrapText="1"/>
    </xf>
    <xf numFmtId="0" fontId="21" fillId="11" borderId="9" xfId="0" applyFont="1" applyFill="1" applyBorder="1" applyAlignment="1">
      <alignment horizontal="center" vertical="center"/>
    </xf>
    <xf numFmtId="0" fontId="21" fillId="11" borderId="0" xfId="0" applyFont="1" applyFill="1" applyAlignment="1">
      <alignment horizontal="left" vertical="center"/>
    </xf>
    <xf numFmtId="0" fontId="21" fillId="10" borderId="0" xfId="0" applyNumberFormat="1" applyFont="1" applyFill="1" applyBorder="1" applyAlignment="1">
      <alignment horizontal="center" vertical="center"/>
    </xf>
    <xf numFmtId="0" fontId="21" fillId="10" borderId="1" xfId="0" applyFont="1" applyFill="1" applyBorder="1" applyAlignment="1">
      <alignment horizontal="center" vertical="center"/>
    </xf>
    <xf numFmtId="0" fontId="21" fillId="10" borderId="1" xfId="0" applyFont="1" applyFill="1" applyBorder="1" applyAlignment="1">
      <alignment horizontal="left" vertical="center"/>
    </xf>
    <xf numFmtId="49" fontId="21" fillId="10" borderId="1" xfId="0" applyNumberFormat="1" applyFont="1" applyFill="1" applyBorder="1" applyAlignment="1">
      <alignment horizontal="center" vertical="center" textRotation="90"/>
    </xf>
    <xf numFmtId="49" fontId="21" fillId="10" borderId="1" xfId="0" applyNumberFormat="1" applyFont="1" applyFill="1" applyBorder="1" applyAlignment="1">
      <alignment horizontal="center" vertical="center"/>
    </xf>
    <xf numFmtId="0" fontId="21" fillId="10" borderId="1" xfId="0" applyNumberFormat="1" applyFont="1" applyFill="1" applyBorder="1" applyAlignment="1">
      <alignment horizontal="center" vertical="center"/>
    </xf>
    <xf numFmtId="0" fontId="21" fillId="10" borderId="7" xfId="0" applyFont="1" applyFill="1" applyBorder="1" applyAlignment="1">
      <alignment horizontal="left" vertical="center"/>
    </xf>
    <xf numFmtId="0" fontId="21" fillId="10" borderId="12" xfId="0" applyNumberFormat="1" applyFont="1" applyFill="1" applyBorder="1" applyAlignment="1">
      <alignment horizontal="left" vertical="center"/>
    </xf>
    <xf numFmtId="2" fontId="21" fillId="10" borderId="1" xfId="0" applyNumberFormat="1" applyFont="1" applyFill="1" applyBorder="1" applyAlignment="1">
      <alignment horizontal="right" vertical="center"/>
    </xf>
    <xf numFmtId="2" fontId="21" fillId="10" borderId="7" xfId="0" applyNumberFormat="1" applyFont="1" applyFill="1" applyBorder="1" applyAlignment="1">
      <alignment horizontal="right" vertical="center"/>
    </xf>
    <xf numFmtId="2" fontId="21" fillId="10" borderId="1" xfId="0" applyNumberFormat="1" applyFont="1" applyFill="1" applyBorder="1" applyAlignment="1">
      <alignment horizontal="center" vertical="center"/>
    </xf>
    <xf numFmtId="2" fontId="40" fillId="2" borderId="9" xfId="0" applyNumberFormat="1" applyFont="1" applyFill="1" applyBorder="1" applyAlignment="1">
      <alignment horizontal="center" vertical="center"/>
    </xf>
    <xf numFmtId="0" fontId="40" fillId="2" borderId="13" xfId="0" applyNumberFormat="1" applyFont="1" applyFill="1" applyBorder="1" applyAlignment="1">
      <alignment horizontal="left" vertical="center" wrapText="1"/>
    </xf>
    <xf numFmtId="2" fontId="40" fillId="2" borderId="12" xfId="0" applyNumberFormat="1" applyFont="1" applyFill="1" applyBorder="1" applyAlignment="1">
      <alignment horizontal="center" vertical="center"/>
    </xf>
    <xf numFmtId="2" fontId="40" fillId="2" borderId="7" xfId="0" applyNumberFormat="1" applyFont="1" applyFill="1" applyBorder="1" applyAlignment="1">
      <alignment horizontal="center" vertical="center"/>
    </xf>
    <xf numFmtId="0" fontId="40" fillId="2" borderId="7" xfId="0" applyNumberFormat="1" applyFont="1" applyFill="1" applyBorder="1" applyAlignment="1">
      <alignment vertical="center" wrapText="1"/>
    </xf>
    <xf numFmtId="0" fontId="40" fillId="2" borderId="8" xfId="0" applyNumberFormat="1" applyFont="1" applyFill="1" applyBorder="1" applyAlignment="1">
      <alignment horizontal="left" vertical="center" wrapText="1"/>
    </xf>
    <xf numFmtId="0" fontId="40" fillId="2" borderId="9" xfId="0" applyNumberFormat="1" applyFont="1" applyFill="1" applyBorder="1" applyAlignment="1">
      <alignment horizontal="left" vertical="center" wrapText="1"/>
    </xf>
    <xf numFmtId="2" fontId="40" fillId="2" borderId="1" xfId="0" applyNumberFormat="1" applyFont="1" applyFill="1" applyBorder="1" applyAlignment="1">
      <alignment horizontal="center" vertical="center" wrapText="1"/>
    </xf>
    <xf numFmtId="0" fontId="40" fillId="2" borderId="7" xfId="0" applyNumberFormat="1" applyFont="1" applyFill="1" applyBorder="1" applyAlignment="1">
      <alignment horizontal="right" vertical="center" wrapText="1"/>
    </xf>
    <xf numFmtId="49" fontId="40" fillId="10" borderId="7" xfId="0" applyNumberFormat="1" applyFont="1" applyFill="1" applyBorder="1" applyAlignment="1">
      <alignment horizontal="right" vertical="center"/>
    </xf>
    <xf numFmtId="2" fontId="40" fillId="10" borderId="8" xfId="0" applyNumberFormat="1" applyFont="1" applyFill="1" applyBorder="1" applyAlignment="1">
      <alignment horizontal="left" vertical="center"/>
    </xf>
    <xf numFmtId="49" fontId="40" fillId="10" borderId="8" xfId="0" applyNumberFormat="1" applyFont="1" applyFill="1" applyBorder="1" applyAlignment="1">
      <alignment horizontal="center" vertical="center"/>
    </xf>
    <xf numFmtId="49" fontId="40" fillId="10" borderId="8" xfId="0" applyNumberFormat="1" applyFont="1" applyFill="1" applyBorder="1" applyAlignment="1">
      <alignment horizontal="left" vertical="center"/>
    </xf>
    <xf numFmtId="0" fontId="40" fillId="10" borderId="9" xfId="0" applyNumberFormat="1" applyFont="1" applyFill="1" applyBorder="1" applyAlignment="1">
      <alignment horizontal="left" vertical="center"/>
    </xf>
    <xf numFmtId="0" fontId="40" fillId="10" borderId="7" xfId="0" applyNumberFormat="1" applyFont="1" applyFill="1" applyBorder="1" applyAlignment="1">
      <alignment horizontal="center" vertical="center"/>
    </xf>
    <xf numFmtId="0" fontId="40" fillId="10" borderId="9" xfId="0" applyNumberFormat="1" applyFont="1" applyFill="1" applyBorder="1" applyAlignment="1">
      <alignment horizontal="left" vertical="center" wrapText="1"/>
    </xf>
    <xf numFmtId="0" fontId="40" fillId="2" borderId="7" xfId="0" applyFont="1" applyFill="1" applyBorder="1" applyAlignment="1">
      <alignment vertical="center"/>
    </xf>
    <xf numFmtId="0" fontId="40" fillId="2" borderId="8" xfId="0" applyFont="1" applyFill="1" applyBorder="1" applyAlignment="1">
      <alignment horizontal="left" vertical="center"/>
    </xf>
    <xf numFmtId="49" fontId="40" fillId="0" borderId="9" xfId="0" applyNumberFormat="1" applyFont="1" applyBorder="1" applyAlignment="1">
      <alignment horizontal="left" vertical="center"/>
    </xf>
    <xf numFmtId="49" fontId="40" fillId="0" borderId="7" xfId="0" applyNumberFormat="1" applyFont="1" applyBorder="1" applyAlignment="1">
      <alignment horizontal="right" vertical="center"/>
    </xf>
    <xf numFmtId="2" fontId="40" fillId="0" borderId="8" xfId="0" applyNumberFormat="1" applyFont="1" applyBorder="1" applyAlignment="1">
      <alignment horizontal="left" vertical="center"/>
    </xf>
    <xf numFmtId="49" fontId="40" fillId="2" borderId="7" xfId="0" applyNumberFormat="1" applyFont="1" applyFill="1" applyBorder="1" applyAlignment="1">
      <alignment horizontal="center" vertical="center"/>
    </xf>
    <xf numFmtId="49" fontId="40" fillId="0" borderId="8" xfId="0" applyNumberFormat="1" applyFont="1" applyBorder="1" applyAlignment="1">
      <alignment horizontal="left" vertical="center"/>
    </xf>
    <xf numFmtId="0" fontId="40" fillId="0" borderId="9" xfId="0" applyNumberFormat="1" applyFont="1" applyBorder="1" applyAlignment="1">
      <alignment horizontal="left" vertical="center"/>
    </xf>
    <xf numFmtId="0" fontId="21" fillId="10" borderId="8" xfId="0" applyNumberFormat="1" applyFont="1" applyFill="1" applyBorder="1" applyAlignment="1">
      <alignment horizontal="center" vertical="center"/>
    </xf>
    <xf numFmtId="2" fontId="21" fillId="10" borderId="1" xfId="0" applyNumberFormat="1" applyFont="1" applyFill="1" applyBorder="1" applyAlignment="1">
      <alignment horizontal="left" vertical="center"/>
    </xf>
    <xf numFmtId="1" fontId="21" fillId="10" borderId="7" xfId="0" applyNumberFormat="1" applyFont="1" applyFill="1" applyBorder="1" applyAlignment="1">
      <alignment horizontal="center" vertical="center"/>
    </xf>
    <xf numFmtId="1" fontId="21" fillId="10" borderId="1" xfId="0" applyNumberFormat="1" applyFont="1" applyFill="1" applyBorder="1" applyAlignment="1">
      <alignment horizontal="center" vertical="center"/>
    </xf>
    <xf numFmtId="1" fontId="21" fillId="10" borderId="25" xfId="0" applyNumberFormat="1" applyFont="1" applyFill="1" applyBorder="1" applyAlignment="1">
      <alignment horizontal="center" vertical="center"/>
    </xf>
    <xf numFmtId="2" fontId="21" fillId="10" borderId="8" xfId="0" applyNumberFormat="1" applyFont="1" applyFill="1" applyBorder="1" applyAlignment="1">
      <alignment horizontal="center" vertical="center"/>
    </xf>
    <xf numFmtId="0" fontId="21" fillId="10" borderId="9" xfId="0" applyFont="1" applyFill="1" applyBorder="1" applyAlignment="1">
      <alignment vertical="center"/>
    </xf>
    <xf numFmtId="0" fontId="21" fillId="10" borderId="1" xfId="0" applyFont="1" applyFill="1" applyBorder="1" applyAlignment="1">
      <alignment vertical="center"/>
    </xf>
    <xf numFmtId="1" fontId="21" fillId="10" borderId="14" xfId="0" applyNumberFormat="1" applyFont="1" applyFill="1" applyBorder="1" applyAlignment="1">
      <alignment horizontal="center" vertical="center"/>
    </xf>
    <xf numFmtId="1" fontId="21" fillId="10" borderId="9" xfId="0" applyNumberFormat="1" applyFont="1" applyFill="1" applyBorder="1" applyAlignment="1">
      <alignment horizontal="center" vertical="center"/>
    </xf>
    <xf numFmtId="0" fontId="21" fillId="10" borderId="1" xfId="0" applyNumberFormat="1" applyFont="1" applyFill="1" applyBorder="1" applyAlignment="1">
      <alignment horizontal="left" vertical="center"/>
    </xf>
    <xf numFmtId="49" fontId="21" fillId="10" borderId="0" xfId="0" applyNumberFormat="1" applyFont="1" applyFill="1" applyBorder="1" applyAlignment="1">
      <alignment vertical="center"/>
    </xf>
    <xf numFmtId="0" fontId="21" fillId="10" borderId="0" xfId="0" applyNumberFormat="1" applyFont="1" applyFill="1" applyBorder="1" applyAlignment="1">
      <alignment vertical="center"/>
    </xf>
    <xf numFmtId="0" fontId="21" fillId="10" borderId="0" xfId="0" applyNumberFormat="1" applyFont="1" applyFill="1" applyBorder="1" applyAlignment="1">
      <alignment horizontal="left" vertical="center"/>
    </xf>
    <xf numFmtId="0" fontId="21" fillId="10" borderId="0" xfId="0" applyFont="1" applyFill="1" applyAlignment="1">
      <alignment vertical="center"/>
    </xf>
    <xf numFmtId="49" fontId="21" fillId="10" borderId="0" xfId="0" applyNumberFormat="1" applyFont="1" applyFill="1" applyBorder="1" applyAlignment="1">
      <alignment horizontal="left" vertical="center"/>
    </xf>
    <xf numFmtId="0" fontId="21" fillId="10" borderId="0" xfId="0" applyNumberFormat="1" applyFont="1" applyFill="1" applyAlignment="1">
      <alignment horizontal="center" vertical="center"/>
    </xf>
    <xf numFmtId="2" fontId="21" fillId="10" borderId="0" xfId="0" applyNumberFormat="1" applyFont="1" applyFill="1" applyBorder="1" applyAlignment="1">
      <alignment horizontal="left" vertical="center"/>
    </xf>
    <xf numFmtId="1" fontId="21" fillId="10" borderId="0" xfId="0" applyNumberFormat="1" applyFont="1" applyFill="1" applyBorder="1" applyAlignment="1">
      <alignment horizontal="center" vertical="center"/>
    </xf>
    <xf numFmtId="0" fontId="21" fillId="10" borderId="0" xfId="0" applyFont="1" applyFill="1" applyBorder="1" applyAlignment="1">
      <alignment horizontal="center" vertical="center"/>
    </xf>
    <xf numFmtId="2" fontId="21" fillId="10" borderId="0" xfId="0" applyNumberFormat="1" applyFont="1" applyFill="1" applyBorder="1" applyAlignment="1">
      <alignment horizontal="center" vertical="center"/>
    </xf>
    <xf numFmtId="1" fontId="21" fillId="10" borderId="0" xfId="0" applyNumberFormat="1" applyFont="1" applyFill="1" applyBorder="1" applyAlignment="1">
      <alignment horizontal="right" vertical="center"/>
    </xf>
    <xf numFmtId="0" fontId="21" fillId="10" borderId="0" xfId="0" applyFont="1" applyFill="1" applyBorder="1" applyAlignment="1">
      <alignment vertical="center"/>
    </xf>
    <xf numFmtId="0" fontId="40" fillId="2" borderId="1" xfId="0" applyFont="1" applyFill="1" applyBorder="1" applyAlignment="1">
      <alignment horizontal="center" vertical="center"/>
    </xf>
    <xf numFmtId="0" fontId="40" fillId="2" borderId="12" xfId="0" applyNumberFormat="1" applyFont="1" applyFill="1" applyBorder="1" applyAlignment="1">
      <alignment horizontal="left" vertical="center" wrapText="1"/>
    </xf>
    <xf numFmtId="49" fontId="40" fillId="0" borderId="1" xfId="0" applyNumberFormat="1" applyFont="1" applyBorder="1" applyAlignment="1">
      <alignment horizontal="right" vertical="center"/>
    </xf>
    <xf numFmtId="2" fontId="40" fillId="0" borderId="1" xfId="0" applyNumberFormat="1" applyFont="1" applyBorder="1" applyAlignment="1">
      <alignment horizontal="left" vertical="center"/>
    </xf>
    <xf numFmtId="0" fontId="20" fillId="0" borderId="1" xfId="0" applyFont="1" applyBorder="1" applyAlignment="1">
      <alignment horizontal="center" vertical="center" wrapText="1"/>
    </xf>
    <xf numFmtId="2" fontId="18" fillId="2" borderId="9" xfId="0" applyNumberFormat="1" applyFont="1" applyFill="1" applyBorder="1" applyAlignment="1">
      <alignment horizontal="left" vertical="center"/>
    </xf>
    <xf numFmtId="2" fontId="15" fillId="10" borderId="1" xfId="0" applyNumberFormat="1" applyFont="1" applyFill="1" applyBorder="1" applyAlignment="1">
      <alignment horizontal="right" vertical="center"/>
    </xf>
    <xf numFmtId="2" fontId="15" fillId="10" borderId="7" xfId="0" applyNumberFormat="1" applyFont="1" applyFill="1" applyBorder="1" applyAlignment="1">
      <alignment horizontal="right" vertical="center"/>
    </xf>
    <xf numFmtId="1" fontId="15" fillId="10" borderId="9" xfId="0" applyNumberFormat="1" applyFont="1" applyFill="1" applyBorder="1" applyAlignment="1">
      <alignment horizontal="center" vertical="center"/>
    </xf>
    <xf numFmtId="2" fontId="15" fillId="10" borderId="8" xfId="0" applyNumberFormat="1" applyFont="1" applyFill="1" applyBorder="1" applyAlignment="1">
      <alignment horizontal="center" vertical="center"/>
    </xf>
    <xf numFmtId="0" fontId="15" fillId="10" borderId="9" xfId="0" applyFont="1" applyFill="1" applyBorder="1" applyAlignment="1">
      <alignment vertical="center"/>
    </xf>
    <xf numFmtId="1" fontId="15" fillId="10" borderId="8" xfId="0" applyNumberFormat="1" applyFont="1" applyFill="1" applyBorder="1" applyAlignment="1">
      <alignment horizontal="center" vertical="center"/>
    </xf>
    <xf numFmtId="0" fontId="15" fillId="10" borderId="0" xfId="0" applyFont="1" applyFill="1" applyAlignment="1">
      <alignment vertical="center"/>
    </xf>
    <xf numFmtId="0" fontId="15" fillId="10" borderId="0" xfId="0" applyNumberFormat="1" applyFont="1" applyFill="1" applyAlignment="1">
      <alignment horizontal="center" vertical="center"/>
    </xf>
    <xf numFmtId="1" fontId="15" fillId="10" borderId="0" xfId="0" applyNumberFormat="1" applyFont="1" applyFill="1" applyBorder="1" applyAlignment="1">
      <alignment horizontal="right" vertical="center"/>
    </xf>
    <xf numFmtId="0" fontId="16" fillId="0" borderId="16" xfId="1" applyNumberFormat="1" applyFont="1" applyBorder="1" applyAlignment="1">
      <alignment wrapText="1"/>
    </xf>
    <xf numFmtId="1" fontId="21" fillId="10" borderId="1" xfId="0" applyNumberFormat="1" applyFont="1" applyFill="1" applyBorder="1" applyAlignment="1">
      <alignment horizontal="center" vertical="center" wrapText="1"/>
    </xf>
    <xf numFmtId="0" fontId="42" fillId="2" borderId="0" xfId="1" applyFont="1" applyFill="1" applyAlignment="1">
      <alignment vertical="center"/>
    </xf>
    <xf numFmtId="0" fontId="42" fillId="0" borderId="0" xfId="1" applyFont="1" applyBorder="1" applyAlignment="1">
      <alignment vertical="center"/>
    </xf>
    <xf numFmtId="0" fontId="42" fillId="0" borderId="0" xfId="1" applyFont="1" applyBorder="1" applyAlignment="1">
      <alignment horizontal="center" vertical="center"/>
    </xf>
    <xf numFmtId="0" fontId="42" fillId="0" borderId="0" xfId="1" applyFont="1" applyAlignment="1">
      <alignment horizontal="center" vertical="center"/>
    </xf>
    <xf numFmtId="0" fontId="42" fillId="0" borderId="0" xfId="1" applyFont="1" applyAlignment="1">
      <alignment vertical="center"/>
    </xf>
    <xf numFmtId="49" fontId="42" fillId="0" borderId="0" xfId="1" applyNumberFormat="1" applyFont="1" applyAlignment="1">
      <alignment vertical="center"/>
    </xf>
    <xf numFmtId="0" fontId="42" fillId="5" borderId="0" xfId="1" applyFont="1" applyFill="1" applyAlignment="1">
      <alignment vertical="center"/>
    </xf>
    <xf numFmtId="0" fontId="42" fillId="0" borderId="0" xfId="1" applyFont="1"/>
    <xf numFmtId="0" fontId="42" fillId="0" borderId="0" xfId="1" applyFont="1" applyBorder="1"/>
    <xf numFmtId="0" fontId="42" fillId="0" borderId="0" xfId="1" applyFont="1" applyAlignment="1">
      <alignment horizontal="left"/>
    </xf>
    <xf numFmtId="1" fontId="43" fillId="2" borderId="0" xfId="1" applyNumberFormat="1" applyFont="1" applyFill="1" applyBorder="1" applyAlignment="1">
      <alignment horizontal="center"/>
    </xf>
    <xf numFmtId="0" fontId="43" fillId="0" borderId="0" xfId="1" quotePrefix="1" applyNumberFormat="1" applyFont="1" applyAlignment="1">
      <alignment horizontal="center" wrapText="1"/>
    </xf>
    <xf numFmtId="0" fontId="42" fillId="2" borderId="0" xfId="1" applyFont="1" applyFill="1" applyBorder="1" applyAlignment="1">
      <alignment horizontal="right"/>
    </xf>
    <xf numFmtId="0" fontId="43" fillId="2" borderId="0" xfId="1" applyFont="1" applyFill="1" applyBorder="1" applyAlignment="1">
      <alignment horizontal="center"/>
    </xf>
    <xf numFmtId="0" fontId="43" fillId="2" borderId="0" xfId="1" applyFont="1" applyFill="1" applyBorder="1" applyAlignment="1">
      <alignment horizontal="left"/>
    </xf>
    <xf numFmtId="0" fontId="43" fillId="2" borderId="0" xfId="1" applyFont="1" applyFill="1" applyBorder="1" applyAlignment="1">
      <alignment horizontal="right"/>
    </xf>
    <xf numFmtId="0" fontId="42" fillId="0" borderId="0" xfId="1" applyFont="1" applyAlignment="1">
      <alignment horizontal="center" wrapText="1"/>
    </xf>
    <xf numFmtId="0" fontId="42" fillId="0" borderId="0" xfId="1" applyFont="1" applyAlignment="1">
      <alignment horizontal="center"/>
    </xf>
    <xf numFmtId="2" fontId="46" fillId="2" borderId="0" xfId="1" applyNumberFormat="1" applyFont="1" applyFill="1" applyBorder="1" applyAlignment="1">
      <alignment horizontal="right" vertical="center"/>
    </xf>
    <xf numFmtId="0" fontId="42" fillId="2" borderId="0" xfId="1" applyFont="1" applyFill="1" applyBorder="1" applyAlignment="1">
      <alignment horizontal="center"/>
    </xf>
    <xf numFmtId="0" fontId="42" fillId="2" borderId="0" xfId="1" applyFont="1" applyFill="1" applyBorder="1" applyAlignment="1">
      <alignment horizontal="left"/>
    </xf>
    <xf numFmtId="0" fontId="42" fillId="10" borderId="0" xfId="1" applyFont="1" applyFill="1" applyAlignment="1">
      <alignment horizontal="left"/>
    </xf>
    <xf numFmtId="0" fontId="42" fillId="0" borderId="0" xfId="1" applyFont="1" applyAlignment="1">
      <alignment horizontal="left" wrapText="1"/>
    </xf>
    <xf numFmtId="0" fontId="42" fillId="0" borderId="0" xfId="1" applyFont="1" applyAlignment="1">
      <alignment wrapText="1"/>
    </xf>
    <xf numFmtId="0" fontId="42" fillId="0" borderId="0" xfId="1" applyFont="1" applyAlignment="1">
      <alignment horizontal="right"/>
    </xf>
    <xf numFmtId="0" fontId="43" fillId="0" borderId="1" xfId="1" applyFont="1" applyBorder="1" applyAlignment="1">
      <alignment horizontal="center" vertical="center" wrapText="1"/>
    </xf>
    <xf numFmtId="0" fontId="43" fillId="11" borderId="1" xfId="1" applyFont="1" applyFill="1" applyBorder="1" applyAlignment="1">
      <alignment horizontal="center" vertical="center" wrapText="1"/>
    </xf>
    <xf numFmtId="0" fontId="43" fillId="0" borderId="6" xfId="1" applyFont="1" applyBorder="1" applyAlignment="1">
      <alignment vertical="center" wrapText="1"/>
    </xf>
    <xf numFmtId="0" fontId="42" fillId="2" borderId="0" xfId="1" applyFont="1" applyFill="1" applyAlignment="1">
      <alignment horizontal="right" vertical="center"/>
    </xf>
    <xf numFmtId="0" fontId="42" fillId="2" borderId="0" xfId="1" applyFont="1" applyFill="1" applyAlignment="1">
      <alignment horizontal="left" vertical="center"/>
    </xf>
    <xf numFmtId="0" fontId="43" fillId="0" borderId="10" xfId="1" applyFont="1" applyBorder="1" applyAlignment="1">
      <alignment vertical="center" wrapText="1"/>
    </xf>
    <xf numFmtId="0" fontId="43" fillId="0" borderId="11" xfId="1" applyFont="1" applyBorder="1" applyAlignment="1">
      <alignment horizontal="center" vertical="center" wrapText="1"/>
    </xf>
    <xf numFmtId="0" fontId="43" fillId="0" borderId="8" xfId="1" applyFont="1" applyBorder="1" applyAlignment="1">
      <alignment horizontal="center" vertical="center" wrapText="1"/>
    </xf>
    <xf numFmtId="0" fontId="43" fillId="0" borderId="3" xfId="1" applyFont="1" applyBorder="1" applyAlignment="1">
      <alignment vertical="center" wrapText="1"/>
    </xf>
    <xf numFmtId="1" fontId="47" fillId="11" borderId="1" xfId="1" applyNumberFormat="1" applyFont="1" applyFill="1" applyBorder="1" applyAlignment="1">
      <alignment horizontal="center" vertical="center" textRotation="90" wrapText="1"/>
    </xf>
    <xf numFmtId="0" fontId="42" fillId="0" borderId="5" xfId="1" applyFont="1" applyBorder="1" applyAlignment="1">
      <alignment vertical="center"/>
    </xf>
    <xf numFmtId="0" fontId="43" fillId="0" borderId="1" xfId="1" applyFont="1" applyBorder="1" applyAlignment="1">
      <alignment vertical="center" wrapText="1"/>
    </xf>
    <xf numFmtId="0" fontId="42" fillId="10" borderId="1" xfId="1" applyFont="1" applyFill="1" applyBorder="1" applyAlignment="1">
      <alignment horizontal="center" vertical="center" wrapText="1"/>
    </xf>
    <xf numFmtId="0" fontId="42" fillId="0" borderId="9" xfId="1" applyFont="1" applyBorder="1" applyAlignment="1">
      <alignment horizontal="center" vertical="center" wrapText="1"/>
    </xf>
    <xf numFmtId="0" fontId="43" fillId="0" borderId="8" xfId="1" applyFont="1" applyBorder="1" applyAlignment="1">
      <alignment vertical="center" wrapText="1"/>
    </xf>
    <xf numFmtId="0" fontId="42" fillId="0" borderId="0" xfId="1" applyFont="1" applyAlignment="1">
      <alignment horizontal="left" vertical="center"/>
    </xf>
    <xf numFmtId="0" fontId="42" fillId="0" borderId="1" xfId="1" applyFont="1" applyBorder="1" applyAlignment="1">
      <alignment horizontal="center" vertical="center"/>
    </xf>
    <xf numFmtId="0" fontId="42" fillId="0" borderId="1" xfId="1" applyFont="1" applyBorder="1" applyAlignment="1">
      <alignment vertical="center"/>
    </xf>
    <xf numFmtId="0" fontId="42" fillId="0" borderId="1" xfId="1" applyFont="1" applyBorder="1" applyAlignment="1">
      <alignment vertical="center" wrapText="1"/>
    </xf>
    <xf numFmtId="0" fontId="42" fillId="0" borderId="1" xfId="1" applyFont="1" applyBorder="1" applyAlignment="1">
      <alignment horizontal="left" vertical="center" wrapText="1"/>
    </xf>
    <xf numFmtId="0" fontId="42" fillId="0" borderId="1" xfId="1" applyFont="1" applyBorder="1" applyAlignment="1">
      <alignment horizontal="center" vertical="center" wrapText="1"/>
    </xf>
    <xf numFmtId="0" fontId="42" fillId="11" borderId="1" xfId="1" applyFont="1" applyFill="1" applyBorder="1" applyAlignment="1">
      <alignment vertical="center"/>
    </xf>
    <xf numFmtId="0" fontId="42" fillId="11" borderId="1" xfId="1" applyFont="1" applyFill="1" applyBorder="1" applyAlignment="1">
      <alignment horizontal="center" vertical="center"/>
    </xf>
    <xf numFmtId="0" fontId="42" fillId="0" borderId="7" xfId="1" applyFont="1" applyBorder="1" applyAlignment="1">
      <alignment vertical="center"/>
    </xf>
    <xf numFmtId="0" fontId="42" fillId="0" borderId="8" xfId="1" applyFont="1" applyBorder="1" applyAlignment="1">
      <alignment horizontal="center" vertical="center"/>
    </xf>
    <xf numFmtId="0" fontId="42" fillId="0" borderId="9" xfId="1" applyFont="1" applyBorder="1" applyAlignment="1">
      <alignment vertical="center"/>
    </xf>
    <xf numFmtId="0" fontId="42" fillId="0" borderId="1" xfId="1" applyFont="1" applyBorder="1" applyAlignment="1">
      <alignment horizontal="left" vertical="center"/>
    </xf>
    <xf numFmtId="0" fontId="42" fillId="0" borderId="1" xfId="1" applyFont="1" applyBorder="1" applyAlignment="1">
      <alignment horizontal="right" vertical="center"/>
    </xf>
    <xf numFmtId="1" fontId="42" fillId="2" borderId="1" xfId="1" applyNumberFormat="1" applyFont="1" applyFill="1" applyBorder="1" applyAlignment="1">
      <alignment horizontal="left" vertical="center" wrapText="1"/>
    </xf>
    <xf numFmtId="0" fontId="42" fillId="10" borderId="1" xfId="1" applyFont="1" applyFill="1" applyBorder="1" applyAlignment="1">
      <alignment vertical="center"/>
    </xf>
    <xf numFmtId="0" fontId="48" fillId="25" borderId="0" xfId="1" applyFont="1" applyFill="1"/>
    <xf numFmtId="0" fontId="48" fillId="25" borderId="1" xfId="1" applyFont="1" applyFill="1" applyBorder="1" applyAlignment="1">
      <alignment horizontal="center" vertical="center"/>
    </xf>
    <xf numFmtId="0" fontId="48" fillId="25" borderId="9" xfId="1" applyFont="1" applyFill="1" applyBorder="1" applyAlignment="1">
      <alignment horizontal="center" vertical="center"/>
    </xf>
    <xf numFmtId="0" fontId="48" fillId="25" borderId="1" xfId="1" applyFont="1" applyFill="1" applyBorder="1" applyAlignment="1">
      <alignment horizontal="left" vertical="center"/>
    </xf>
    <xf numFmtId="0" fontId="48" fillId="25" borderId="8" xfId="1" applyFont="1" applyFill="1" applyBorder="1" applyAlignment="1">
      <alignment horizontal="left" vertical="center"/>
    </xf>
    <xf numFmtId="0" fontId="48" fillId="25" borderId="0" xfId="1" applyFont="1" applyFill="1" applyAlignment="1">
      <alignment horizontal="left"/>
    </xf>
    <xf numFmtId="0" fontId="48" fillId="25" borderId="9" xfId="1" applyFont="1" applyFill="1" applyBorder="1" applyAlignment="1">
      <alignment horizontal="right" vertical="center"/>
    </xf>
    <xf numFmtId="0" fontId="21" fillId="10" borderId="7" xfId="0" applyFont="1" applyFill="1" applyBorder="1" applyAlignment="1">
      <alignment horizontal="left" vertical="center"/>
    </xf>
    <xf numFmtId="0" fontId="18" fillId="2" borderId="9" xfId="0" applyNumberFormat="1" applyFont="1" applyFill="1" applyBorder="1" applyAlignment="1">
      <alignment horizontal="left" vertical="center" wrapText="1"/>
    </xf>
    <xf numFmtId="0" fontId="18" fillId="2" borderId="5" xfId="0" applyNumberFormat="1" applyFont="1" applyFill="1" applyBorder="1" applyAlignment="1">
      <alignment horizontal="left" vertical="center" wrapText="1"/>
    </xf>
    <xf numFmtId="2" fontId="18" fillId="2" borderId="1" xfId="0" applyNumberFormat="1" applyFont="1" applyFill="1" applyBorder="1" applyAlignment="1">
      <alignment horizontal="center" vertical="center" wrapText="1"/>
    </xf>
    <xf numFmtId="0" fontId="18" fillId="2" borderId="7" xfId="0" applyNumberFormat="1" applyFont="1" applyFill="1" applyBorder="1" applyAlignment="1">
      <alignment horizontal="right" vertical="center" wrapText="1"/>
    </xf>
    <xf numFmtId="0" fontId="15" fillId="10" borderId="13" xfId="1" applyFont="1" applyFill="1" applyBorder="1" applyAlignment="1">
      <alignment horizontal="center" vertical="center"/>
    </xf>
    <xf numFmtId="49" fontId="15" fillId="0" borderId="31" xfId="1" applyNumberFormat="1" applyFont="1" applyFill="1" applyBorder="1" applyAlignment="1">
      <alignment horizontal="right" vertical="center" wrapText="1"/>
    </xf>
    <xf numFmtId="49" fontId="25" fillId="2" borderId="1" xfId="1" applyNumberFormat="1" applyFont="1" applyFill="1" applyBorder="1" applyAlignment="1">
      <alignment horizontal="center" vertical="center" wrapText="1"/>
    </xf>
    <xf numFmtId="0" fontId="16" fillId="0" borderId="0" xfId="0" applyNumberFormat="1" applyFont="1" applyBorder="1" applyAlignment="1">
      <alignment horizontal="center" vertical="center"/>
    </xf>
    <xf numFmtId="0" fontId="21" fillId="0" borderId="7" xfId="0" applyFont="1" applyBorder="1" applyAlignment="1">
      <alignment horizontal="center" vertical="center" wrapText="1"/>
    </xf>
    <xf numFmtId="0" fontId="21" fillId="0" borderId="9"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5" xfId="0" applyFont="1" applyBorder="1" applyAlignment="1">
      <alignment horizontal="center" vertical="center" wrapText="1"/>
    </xf>
    <xf numFmtId="0" fontId="41" fillId="25" borderId="7" xfId="0" applyFont="1" applyFill="1" applyBorder="1" applyAlignment="1">
      <alignment horizontal="center" vertical="center"/>
    </xf>
    <xf numFmtId="0" fontId="41" fillId="25" borderId="8" xfId="0" applyFont="1" applyFill="1" applyBorder="1" applyAlignment="1">
      <alignment horizontal="center" vertical="center"/>
    </xf>
    <xf numFmtId="0" fontId="41" fillId="25" borderId="9" xfId="0" applyFont="1" applyFill="1" applyBorder="1" applyAlignment="1">
      <alignment horizontal="center" vertical="center"/>
    </xf>
    <xf numFmtId="0" fontId="41" fillId="25" borderId="1" xfId="0" applyFont="1" applyFill="1" applyBorder="1" applyAlignment="1">
      <alignment horizontal="center" vertical="center"/>
    </xf>
    <xf numFmtId="0" fontId="21" fillId="11" borderId="15" xfId="0" applyFont="1" applyFill="1" applyBorder="1" applyAlignment="1">
      <alignment horizontal="center" vertical="center" wrapText="1"/>
    </xf>
    <xf numFmtId="0" fontId="21" fillId="11" borderId="24" xfId="0" applyFont="1" applyFill="1" applyBorder="1" applyAlignment="1">
      <alignment horizontal="center" vertical="center" wrapText="1"/>
    </xf>
    <xf numFmtId="0" fontId="21" fillId="11" borderId="2" xfId="0" applyFont="1" applyFill="1" applyBorder="1" applyAlignment="1">
      <alignment horizontal="center" vertical="center" wrapText="1"/>
    </xf>
    <xf numFmtId="1" fontId="21" fillId="2" borderId="15" xfId="0" applyNumberFormat="1" applyFont="1" applyFill="1" applyBorder="1" applyAlignment="1">
      <alignment horizontal="center" vertical="center" wrapText="1"/>
    </xf>
    <xf numFmtId="1" fontId="21" fillId="2" borderId="24" xfId="0" applyNumberFormat="1" applyFont="1" applyFill="1" applyBorder="1" applyAlignment="1">
      <alignment horizontal="center" vertical="center" wrapText="1"/>
    </xf>
    <xf numFmtId="1" fontId="21" fillId="2" borderId="2" xfId="0" applyNumberFormat="1" applyFont="1" applyFill="1" applyBorder="1" applyAlignment="1">
      <alignment horizontal="center" vertical="center" wrapText="1"/>
    </xf>
    <xf numFmtId="0" fontId="21" fillId="0" borderId="6"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5"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4"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24"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8" xfId="0" applyFont="1" applyBorder="1" applyAlignment="1">
      <alignment horizontal="center" vertical="center" wrapText="1"/>
    </xf>
    <xf numFmtId="0" fontId="21" fillId="10" borderId="15" xfId="0" applyFont="1" applyFill="1" applyBorder="1" applyAlignment="1">
      <alignment horizontal="center" vertical="center" wrapText="1"/>
    </xf>
    <xf numFmtId="0" fontId="21" fillId="10" borderId="24" xfId="0" applyFont="1" applyFill="1" applyBorder="1" applyAlignment="1">
      <alignment horizontal="center" vertical="center" wrapText="1"/>
    </xf>
    <xf numFmtId="0" fontId="21" fillId="10" borderId="2" xfId="0" applyFont="1" applyFill="1" applyBorder="1" applyAlignment="1">
      <alignment horizontal="center" vertical="center" wrapText="1"/>
    </xf>
    <xf numFmtId="0" fontId="21" fillId="0" borderId="15" xfId="0" applyFont="1" applyBorder="1" applyAlignment="1">
      <alignment horizontal="center" vertical="center" textRotation="90" wrapText="1"/>
    </xf>
    <xf numFmtId="0" fontId="21" fillId="0" borderId="24" xfId="0" applyFont="1" applyBorder="1" applyAlignment="1">
      <alignment horizontal="center" vertical="center" textRotation="90" wrapText="1"/>
    </xf>
    <xf numFmtId="0" fontId="21" fillId="0" borderId="2" xfId="0" applyFont="1" applyBorder="1" applyAlignment="1">
      <alignment horizontal="center" vertical="center" textRotation="90" wrapText="1"/>
    </xf>
    <xf numFmtId="49" fontId="21" fillId="2" borderId="15" xfId="0" applyNumberFormat="1" applyFont="1" applyFill="1" applyBorder="1" applyAlignment="1">
      <alignment horizontal="center" vertical="center" wrapText="1"/>
    </xf>
    <xf numFmtId="49" fontId="21" fillId="2" borderId="24" xfId="0" applyNumberFormat="1" applyFont="1" applyFill="1" applyBorder="1" applyAlignment="1">
      <alignment horizontal="center" vertical="center" wrapText="1"/>
    </xf>
    <xf numFmtId="49" fontId="21" fillId="2" borderId="2" xfId="0" applyNumberFormat="1" applyFont="1" applyFill="1" applyBorder="1" applyAlignment="1">
      <alignment horizontal="center" vertical="center" wrapText="1"/>
    </xf>
    <xf numFmtId="0" fontId="21" fillId="0" borderId="16"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4" xfId="0" applyFont="1" applyBorder="1" applyAlignment="1">
      <alignment horizontal="center" vertical="center" wrapText="1"/>
    </xf>
    <xf numFmtId="0" fontId="16" fillId="0" borderId="0" xfId="0" applyFont="1" applyBorder="1" applyAlignment="1">
      <alignment horizontal="center" wrapText="1"/>
    </xf>
    <xf numFmtId="0" fontId="15" fillId="0" borderId="0" xfId="0" applyFont="1" applyAlignment="1">
      <alignment horizontal="center"/>
    </xf>
    <xf numFmtId="0" fontId="16" fillId="0" borderId="0" xfId="0" applyFont="1" applyAlignment="1">
      <alignment horizontal="center"/>
    </xf>
    <xf numFmtId="0" fontId="29" fillId="0" borderId="0" xfId="0" applyFont="1" applyAlignment="1">
      <alignment horizontal="center"/>
    </xf>
    <xf numFmtId="0" fontId="16" fillId="0" borderId="16" xfId="1" applyNumberFormat="1" applyFont="1" applyBorder="1" applyAlignment="1">
      <alignment horizontal="center" wrapText="1"/>
    </xf>
    <xf numFmtId="2" fontId="16" fillId="0" borderId="0" xfId="1" applyNumberFormat="1" applyFont="1" applyAlignment="1">
      <alignment horizontal="center"/>
    </xf>
    <xf numFmtId="0" fontId="15" fillId="0" borderId="0" xfId="0" quotePrefix="1" applyNumberFormat="1" applyFont="1" applyBorder="1" applyAlignment="1">
      <alignment horizontal="left" wrapText="1"/>
    </xf>
    <xf numFmtId="0" fontId="15" fillId="0" borderId="0" xfId="0" applyNumberFormat="1" applyFont="1" applyBorder="1" applyAlignment="1">
      <alignment horizontal="left"/>
    </xf>
    <xf numFmtId="0" fontId="21" fillId="0" borderId="10" xfId="0" applyFont="1" applyBorder="1" applyAlignment="1">
      <alignment horizontal="center" vertical="center" wrapText="1"/>
    </xf>
    <xf numFmtId="0" fontId="15" fillId="0" borderId="0" xfId="0" applyNumberFormat="1" applyFont="1" applyBorder="1" applyAlignment="1">
      <alignment horizontal="left" wrapText="1"/>
    </xf>
    <xf numFmtId="0" fontId="43" fillId="0" borderId="1" xfId="1" applyFont="1" applyBorder="1" applyAlignment="1">
      <alignment horizontal="center" vertical="center" wrapText="1"/>
    </xf>
    <xf numFmtId="0" fontId="15" fillId="0" borderId="0" xfId="1" applyFont="1" applyAlignment="1">
      <alignment horizontal="center"/>
    </xf>
    <xf numFmtId="0" fontId="16" fillId="0" borderId="0" xfId="1" applyFont="1" applyAlignment="1">
      <alignment horizontal="center"/>
    </xf>
    <xf numFmtId="0" fontId="16" fillId="0" borderId="0" xfId="1" applyFont="1" applyAlignment="1">
      <alignment horizontal="center" wrapText="1"/>
    </xf>
    <xf numFmtId="0" fontId="43" fillId="2" borderId="0" xfId="1" applyFont="1" applyFill="1" applyBorder="1" applyAlignment="1">
      <alignment horizontal="right" wrapText="1"/>
    </xf>
    <xf numFmtId="0" fontId="43" fillId="2" borderId="0" xfId="1" applyFont="1" applyFill="1" applyBorder="1" applyAlignment="1">
      <alignment horizontal="left" wrapText="1"/>
    </xf>
    <xf numFmtId="0" fontId="43" fillId="0" borderId="15" xfId="1" applyFont="1" applyBorder="1" applyAlignment="1">
      <alignment horizontal="center" vertical="center" wrapText="1"/>
    </xf>
    <xf numFmtId="0" fontId="43" fillId="0" borderId="24" xfId="1" applyFont="1" applyBorder="1" applyAlignment="1">
      <alignment horizontal="center" vertical="center" wrapText="1"/>
    </xf>
    <xf numFmtId="0" fontId="43" fillId="0" borderId="2" xfId="1" applyFont="1" applyBorder="1" applyAlignment="1">
      <alignment horizontal="center" vertical="center" wrapText="1"/>
    </xf>
    <xf numFmtId="0" fontId="42" fillId="0" borderId="7" xfId="1" applyFont="1" applyBorder="1" applyAlignment="1">
      <alignment horizontal="center" vertical="center" wrapText="1"/>
    </xf>
    <xf numFmtId="0" fontId="42" fillId="0" borderId="8" xfId="1" applyFont="1" applyBorder="1" applyAlignment="1">
      <alignment horizontal="center" vertical="center" wrapText="1"/>
    </xf>
    <xf numFmtId="0" fontId="42" fillId="0" borderId="1" xfId="1" applyFont="1" applyBorder="1" applyAlignment="1">
      <alignment horizontal="center" vertical="center" wrapText="1"/>
    </xf>
    <xf numFmtId="0" fontId="42" fillId="0" borderId="6" xfId="1" applyFont="1" applyBorder="1" applyAlignment="1">
      <alignment horizontal="center" vertical="center" wrapText="1"/>
    </xf>
    <xf numFmtId="0" fontId="42" fillId="0" borderId="16" xfId="1" applyFont="1" applyBorder="1" applyAlignment="1">
      <alignment horizontal="center" vertical="center" wrapText="1"/>
    </xf>
    <xf numFmtId="0" fontId="42" fillId="0" borderId="11" xfId="1" applyFont="1" applyBorder="1" applyAlignment="1">
      <alignment horizontal="center" vertical="center" wrapText="1"/>
    </xf>
    <xf numFmtId="0" fontId="42" fillId="0" borderId="3" xfId="1" applyFont="1" applyBorder="1" applyAlignment="1">
      <alignment horizontal="center" vertical="center" wrapText="1"/>
    </xf>
    <xf numFmtId="0" fontId="42" fillId="0" borderId="4" xfId="1" applyFont="1" applyBorder="1" applyAlignment="1">
      <alignment horizontal="center" vertical="center" wrapText="1"/>
    </xf>
    <xf numFmtId="0" fontId="42" fillId="0" borderId="5" xfId="1" applyFont="1" applyBorder="1" applyAlignment="1">
      <alignment horizontal="center" vertical="center" wrapText="1"/>
    </xf>
    <xf numFmtId="0" fontId="43" fillId="0" borderId="6" xfId="1" applyFont="1" applyBorder="1" applyAlignment="1">
      <alignment horizontal="center" vertical="center" wrapText="1"/>
    </xf>
    <xf numFmtId="0" fontId="43" fillId="0" borderId="11" xfId="1" applyFont="1" applyBorder="1" applyAlignment="1">
      <alignment horizontal="center" vertical="center" wrapText="1"/>
    </xf>
    <xf numFmtId="0" fontId="43" fillId="0" borderId="3" xfId="1" applyFont="1" applyBorder="1" applyAlignment="1">
      <alignment horizontal="center" vertical="center" wrapText="1"/>
    </xf>
    <xf numFmtId="0" fontId="43" fillId="0" borderId="5" xfId="1" applyFont="1" applyBorder="1" applyAlignment="1">
      <alignment horizontal="center" vertical="center" wrapText="1"/>
    </xf>
    <xf numFmtId="0" fontId="43" fillId="0" borderId="9" xfId="1" applyFont="1" applyBorder="1" applyAlignment="1">
      <alignment horizontal="center" vertical="center" wrapText="1"/>
    </xf>
    <xf numFmtId="0" fontId="34" fillId="0" borderId="0" xfId="1" applyFont="1" applyAlignment="1">
      <alignment horizontal="center" vertical="center"/>
    </xf>
    <xf numFmtId="0" fontId="48" fillId="25" borderId="1" xfId="1" applyFont="1" applyFill="1" applyBorder="1" applyAlignment="1">
      <alignment horizontal="center" vertical="center"/>
    </xf>
    <xf numFmtId="0" fontId="48" fillId="25" borderId="32" xfId="1" applyFont="1" applyFill="1" applyBorder="1" applyAlignment="1">
      <alignment horizontal="center" vertical="center"/>
    </xf>
    <xf numFmtId="0" fontId="48" fillId="25" borderId="13" xfId="1" applyFont="1" applyFill="1" applyBorder="1" applyAlignment="1">
      <alignment horizontal="center" vertical="center"/>
    </xf>
    <xf numFmtId="0" fontId="48" fillId="25" borderId="23" xfId="1" applyFont="1" applyFill="1" applyBorder="1" applyAlignment="1">
      <alignment horizontal="center" vertical="center"/>
    </xf>
    <xf numFmtId="0" fontId="48" fillId="25" borderId="12" xfId="1" applyFont="1" applyFill="1" applyBorder="1" applyAlignment="1">
      <alignment horizontal="center" vertical="center"/>
    </xf>
    <xf numFmtId="0" fontId="48" fillId="25" borderId="7" xfId="1" applyFont="1" applyFill="1" applyBorder="1" applyAlignment="1">
      <alignment horizontal="center" vertical="center"/>
    </xf>
    <xf numFmtId="0" fontId="48" fillId="25" borderId="8" xfId="1" applyFont="1" applyFill="1" applyBorder="1" applyAlignment="1">
      <alignment horizontal="center" vertical="center"/>
    </xf>
    <xf numFmtId="0" fontId="48" fillId="25" borderId="1" xfId="1" applyFont="1" applyFill="1" applyBorder="1" applyAlignment="1">
      <alignment horizontal="left" vertical="center"/>
    </xf>
    <xf numFmtId="0" fontId="48" fillId="25" borderId="9" xfId="1" applyFont="1" applyFill="1" applyBorder="1" applyAlignment="1">
      <alignment horizontal="center" vertical="center"/>
    </xf>
    <xf numFmtId="49" fontId="48" fillId="25" borderId="1" xfId="1" applyNumberFormat="1" applyFont="1" applyFill="1" applyBorder="1" applyAlignment="1">
      <alignment horizontal="center" vertical="center"/>
    </xf>
    <xf numFmtId="0" fontId="34" fillId="0" borderId="16" xfId="1" applyFont="1" applyBorder="1" applyAlignment="1">
      <alignment horizontal="center"/>
    </xf>
    <xf numFmtId="0" fontId="36" fillId="2" borderId="0" xfId="1" applyNumberFormat="1" applyFont="1" applyFill="1" applyBorder="1" applyAlignment="1">
      <alignment horizontal="center" vertical="center" wrapText="1"/>
    </xf>
    <xf numFmtId="0" fontId="16" fillId="0" borderId="0" xfId="1" applyNumberFormat="1" applyFont="1" applyBorder="1" applyAlignment="1">
      <alignment horizontal="center" wrapText="1"/>
    </xf>
    <xf numFmtId="0" fontId="42" fillId="0" borderId="0" xfId="1" quotePrefix="1" applyFont="1" applyBorder="1" applyAlignment="1">
      <alignment horizontal="left" vertical="center" wrapText="1"/>
    </xf>
    <xf numFmtId="1" fontId="15" fillId="0" borderId="0" xfId="0" applyNumberFormat="1" applyFont="1" applyBorder="1" applyAlignment="1">
      <alignment horizontal="center" vertical="center" wrapText="1"/>
    </xf>
    <xf numFmtId="0" fontId="15" fillId="10" borderId="0" xfId="1" applyFont="1" applyFill="1" applyAlignment="1">
      <alignment horizontal="center"/>
    </xf>
  </cellXfs>
  <cellStyles count="2">
    <cellStyle name="Normal" xfId="0" builtinId="0"/>
    <cellStyle name="Normal 2" xfId="1"/>
  </cellStyles>
  <dxfs count="163">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color theme="0"/>
      </font>
    </dxf>
    <dxf>
      <font>
        <color auto="1"/>
      </font>
      <fill>
        <patternFill>
          <bgColor theme="9"/>
        </patternFill>
      </fill>
    </dxf>
    <dxf>
      <font>
        <b/>
        <i val="0"/>
        <color rgb="FFFF0000"/>
      </font>
      <fill>
        <patternFill>
          <bgColor rgb="FF00B0F0"/>
        </patternFill>
      </fill>
    </dxf>
    <dxf>
      <font>
        <b/>
        <i val="0"/>
        <condense val="0"/>
        <extend val="0"/>
        <color indexed="17"/>
      </font>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condense val="0"/>
        <extend val="0"/>
        <color indexed="9"/>
      </font>
    </dxf>
    <dxf>
      <font>
        <b/>
        <i val="0"/>
        <condense val="0"/>
        <extend val="0"/>
        <color indexed="9"/>
      </font>
      <fill>
        <patternFill>
          <bgColor indexed="12"/>
        </patternFill>
      </fill>
    </dxf>
    <dxf>
      <font>
        <b/>
        <i val="0"/>
        <condense val="0"/>
        <extend val="0"/>
        <color indexed="9"/>
      </font>
      <fill>
        <patternFill>
          <bgColor indexed="54"/>
        </patternFill>
      </fill>
    </dxf>
    <dxf>
      <font>
        <b/>
        <i/>
        <condense val="0"/>
        <extend val="0"/>
        <color indexed="13"/>
      </font>
      <fill>
        <patternFill>
          <bgColor indexed="18"/>
        </patternFill>
      </fill>
    </dxf>
    <dxf>
      <font>
        <b/>
        <i val="0"/>
        <condense val="0"/>
        <extend val="0"/>
        <color indexed="9"/>
      </font>
      <fill>
        <patternFill>
          <bgColor indexed="12"/>
        </patternFill>
      </fill>
    </dxf>
    <dxf>
      <font>
        <b/>
        <i val="0"/>
        <color rgb="FFFFFF00"/>
      </font>
      <fill>
        <patternFill>
          <bgColor rgb="FFFF0000"/>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b/>
        <i val="0"/>
        <color rgb="FFFFFF00"/>
      </font>
      <fill>
        <patternFill>
          <bgColor rgb="FFFF000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color theme="0"/>
      </font>
    </dxf>
    <dxf>
      <font>
        <color auto="1"/>
      </font>
      <fill>
        <patternFill>
          <bgColor theme="9"/>
        </patternFill>
      </fill>
    </dxf>
    <dxf>
      <font>
        <b/>
        <i val="0"/>
        <color rgb="FFFF0000"/>
      </font>
      <fill>
        <patternFill>
          <bgColor rgb="FF00B0F0"/>
        </patternFill>
      </fill>
    </dxf>
    <dxf>
      <font>
        <b/>
        <i val="0"/>
        <condense val="0"/>
        <extend val="0"/>
        <color indexed="17"/>
      </font>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condense val="0"/>
        <extend val="0"/>
        <color indexed="9"/>
      </font>
    </dxf>
    <dxf>
      <font>
        <b/>
        <i val="0"/>
        <condense val="0"/>
        <extend val="0"/>
        <color indexed="9"/>
      </font>
      <fill>
        <patternFill>
          <bgColor indexed="12"/>
        </patternFill>
      </fill>
    </dxf>
    <dxf>
      <font>
        <b/>
        <i val="0"/>
        <condense val="0"/>
        <extend val="0"/>
        <color indexed="9"/>
      </font>
      <fill>
        <patternFill>
          <bgColor indexed="54"/>
        </patternFill>
      </fill>
    </dxf>
    <dxf>
      <font>
        <b/>
        <i/>
        <condense val="0"/>
        <extend val="0"/>
        <color indexed="13"/>
      </font>
      <fill>
        <patternFill>
          <bgColor indexed="18"/>
        </patternFill>
      </fill>
    </dxf>
    <dxf>
      <font>
        <b/>
        <i val="0"/>
        <condense val="0"/>
        <extend val="0"/>
        <color indexed="9"/>
      </font>
      <fill>
        <patternFill>
          <bgColor indexed="12"/>
        </patternFill>
      </fill>
    </dxf>
    <dxf>
      <font>
        <b/>
        <i val="0"/>
        <color rgb="FFFFFF00"/>
      </font>
      <fill>
        <patternFill>
          <bgColor rgb="FFFF000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ill>
        <patternFill>
          <bgColor indexed="15"/>
        </patternFill>
      </fill>
    </dxf>
    <dxf>
      <fill>
        <patternFill>
          <bgColor indexed="52"/>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val="0"/>
        <condense val="0"/>
        <extend val="0"/>
        <color indexed="13"/>
      </font>
      <fill>
        <patternFill>
          <bgColor indexed="10"/>
        </patternFill>
      </fill>
    </dxf>
    <dxf>
      <font>
        <b/>
        <i val="0"/>
        <condense val="0"/>
        <extend val="0"/>
        <color indexed="13"/>
      </font>
      <fill>
        <patternFill>
          <bgColor indexed="16"/>
        </patternFill>
      </fill>
    </dxf>
    <dxf>
      <font>
        <b/>
        <i val="0"/>
        <condense val="0"/>
        <extend val="0"/>
        <color indexed="12"/>
      </font>
      <fill>
        <patternFill>
          <bgColor indexed="15"/>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val="0"/>
        <condense val="0"/>
        <extend val="0"/>
        <color indexed="13"/>
      </font>
      <fill>
        <patternFill>
          <bgColor indexed="10"/>
        </patternFill>
      </fill>
    </dxf>
    <dxf>
      <font>
        <b/>
        <i val="0"/>
        <condense val="0"/>
        <extend val="0"/>
        <color indexed="13"/>
      </font>
      <fill>
        <patternFill>
          <bgColor indexed="16"/>
        </patternFill>
      </fill>
    </dxf>
    <dxf>
      <font>
        <b/>
        <i val="0"/>
        <condense val="0"/>
        <extend val="0"/>
        <color indexed="12"/>
      </font>
      <fill>
        <patternFill>
          <bgColor indexed="15"/>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val="0"/>
        <condense val="0"/>
        <extend val="0"/>
        <color indexed="13"/>
      </font>
      <fill>
        <patternFill>
          <bgColor indexed="10"/>
        </patternFill>
      </fill>
    </dxf>
    <dxf>
      <font>
        <b/>
        <i val="0"/>
        <condense val="0"/>
        <extend val="0"/>
        <color indexed="13"/>
      </font>
      <fill>
        <patternFill>
          <bgColor indexed="16"/>
        </patternFill>
      </fill>
    </dxf>
    <dxf>
      <font>
        <b/>
        <i val="0"/>
        <condense val="0"/>
        <extend val="0"/>
        <color indexed="12"/>
      </font>
      <fill>
        <patternFill>
          <bgColor indexed="15"/>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val="0"/>
        <condense val="0"/>
        <extend val="0"/>
        <color indexed="13"/>
      </font>
      <fill>
        <patternFill>
          <bgColor indexed="10"/>
        </patternFill>
      </fill>
    </dxf>
    <dxf>
      <font>
        <b/>
        <i val="0"/>
        <condense val="0"/>
        <extend val="0"/>
        <color indexed="13"/>
      </font>
      <fill>
        <patternFill>
          <bgColor indexed="16"/>
        </patternFill>
      </fill>
    </dxf>
    <dxf>
      <font>
        <b/>
        <i val="0"/>
        <condense val="0"/>
        <extend val="0"/>
        <color indexed="12"/>
      </font>
      <fill>
        <patternFill>
          <bgColor indexed="15"/>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s>
  <tableStyles count="0" defaultTableStyle="TableStyleMedium2" defaultPivotStyle="PivotStyleLight16"/>
  <colors>
    <mruColors>
      <color rgb="FF990000"/>
      <color rgb="FF0000FF"/>
      <color rgb="FFD0FEDC"/>
      <color rgb="FF800000"/>
      <color rgb="FFFAF2B6"/>
      <color rgb="FFFFFFFF"/>
      <color rgb="FFE5FEFF"/>
      <color rgb="FFD3FDE0"/>
      <color rgb="FFFFCCFF"/>
      <color rgb="FFECFE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400050</xdr:colOff>
      <xdr:row>1</xdr:row>
      <xdr:rowOff>485775</xdr:rowOff>
    </xdr:from>
    <xdr:to>
      <xdr:col>1</xdr:col>
      <xdr:colOff>295275</xdr:colOff>
      <xdr:row>1</xdr:row>
      <xdr:rowOff>485775</xdr:rowOff>
    </xdr:to>
    <xdr:sp macro="" textlink="">
      <xdr:nvSpPr>
        <xdr:cNvPr id="2" name="Line 3"/>
        <xdr:cNvSpPr>
          <a:spLocks noChangeShapeType="1"/>
        </xdr:cNvSpPr>
      </xdr:nvSpPr>
      <xdr:spPr bwMode="auto">
        <a:xfrm>
          <a:off x="238125" y="447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1</xdr:colOff>
      <xdr:row>2</xdr:row>
      <xdr:rowOff>24849</xdr:rowOff>
    </xdr:from>
    <xdr:to>
      <xdr:col>37</xdr:col>
      <xdr:colOff>165652</xdr:colOff>
      <xdr:row>2</xdr:row>
      <xdr:rowOff>24849</xdr:rowOff>
    </xdr:to>
    <xdr:sp macro="" textlink="">
      <xdr:nvSpPr>
        <xdr:cNvPr id="3" name="Line 4"/>
        <xdr:cNvSpPr>
          <a:spLocks noChangeShapeType="1"/>
        </xdr:cNvSpPr>
      </xdr:nvSpPr>
      <xdr:spPr bwMode="auto">
        <a:xfrm flipV="1">
          <a:off x="5133976" y="472524"/>
          <a:ext cx="148962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927228</xdr:colOff>
      <xdr:row>2</xdr:row>
      <xdr:rowOff>4967</xdr:rowOff>
    </xdr:from>
    <xdr:to>
      <xdr:col>18</xdr:col>
      <xdr:colOff>356163</xdr:colOff>
      <xdr:row>2</xdr:row>
      <xdr:rowOff>4967</xdr:rowOff>
    </xdr:to>
    <xdr:cxnSp macro="">
      <xdr:nvCxnSpPr>
        <xdr:cNvPr id="4" name="Straight Connector 3"/>
        <xdr:cNvCxnSpPr/>
      </xdr:nvCxnSpPr>
      <xdr:spPr>
        <a:xfrm>
          <a:off x="1167424" y="452228"/>
          <a:ext cx="109373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25976</xdr:colOff>
      <xdr:row>1</xdr:row>
      <xdr:rowOff>192497</xdr:rowOff>
    </xdr:from>
    <xdr:to>
      <xdr:col>18</xdr:col>
      <xdr:colOff>284950</xdr:colOff>
      <xdr:row>1</xdr:row>
      <xdr:rowOff>192497</xdr:rowOff>
    </xdr:to>
    <xdr:cxnSp macro="">
      <xdr:nvCxnSpPr>
        <xdr:cNvPr id="3" name="Straight Connector 2"/>
        <xdr:cNvCxnSpPr/>
      </xdr:nvCxnSpPr>
      <xdr:spPr>
        <a:xfrm>
          <a:off x="1593271" y="417633"/>
          <a:ext cx="63997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64</xdr:col>
      <xdr:colOff>25977</xdr:colOff>
      <xdr:row>1</xdr:row>
      <xdr:rowOff>190500</xdr:rowOff>
    </xdr:from>
    <xdr:to>
      <xdr:col>71</xdr:col>
      <xdr:colOff>25977</xdr:colOff>
      <xdr:row>1</xdr:row>
      <xdr:rowOff>190500</xdr:rowOff>
    </xdr:to>
    <xdr:cxnSp macro="">
      <xdr:nvCxnSpPr>
        <xdr:cNvPr id="5" name="Straight Connector 4"/>
        <xdr:cNvCxnSpPr/>
      </xdr:nvCxnSpPr>
      <xdr:spPr>
        <a:xfrm>
          <a:off x="6944591" y="415636"/>
          <a:ext cx="135081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ownloads/Bang%20luong%20HCHCQG%20(11-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7842;NG%20L&#431;&#416;NG/$$$$$%20-%20%25%25%25%25/@@@@.%20Luong%20+%20PCTN%20NG/1.%20N&#226;ng%20(Lg%20+%20PC%20NG)/Luong,%20PCTN%202018/L&#432;&#417;ng+PC%20th&#225;ng%206.2018/@2.%20Lg%20+%20PC%206.2018.%20chuan%20B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g Dữ liệu (không sửa)"/>
      <sheetName val="1. Số lượng, cơ cấu"/>
      <sheetName val="2. Bảng lương hiện hành"/>
      <sheetName val="- DLiêu Gốc (Không sửa)"/>
      <sheetName val="Sheet1 (2)"/>
      <sheetName val="Sheet1"/>
      <sheetName val="Sheet2"/>
      <sheetName val="Sheet3"/>
    </sheetNames>
    <sheetDataSet>
      <sheetData sheetId="0" refreshError="1"/>
      <sheetData sheetId="1" refreshError="1"/>
      <sheetData sheetId="2" refreshError="1"/>
      <sheetData sheetId="3" refreshError="1">
        <row r="1">
          <cell r="C1" t="str">
            <v>NGẠCH</v>
          </cell>
        </row>
        <row r="2">
          <cell r="C2" t="str">
            <v>Giảng viên cao cấp (hạng I)</v>
          </cell>
          <cell r="D2" t="str">
            <v>V.07.01.01</v>
          </cell>
          <cell r="E2">
            <v>6.2</v>
          </cell>
          <cell r="F2">
            <v>0.36</v>
          </cell>
          <cell r="G2" t="str">
            <v>A3</v>
          </cell>
          <cell r="H2" t="str">
            <v>A3.1</v>
          </cell>
        </row>
        <row r="3">
          <cell r="C3" t="str">
            <v>Giảng viên chính (hạng II)</v>
          </cell>
          <cell r="D3" t="str">
            <v>V.07.01.02</v>
          </cell>
          <cell r="E3">
            <v>4.4000000000000004</v>
          </cell>
          <cell r="F3">
            <v>0.34</v>
          </cell>
          <cell r="G3" t="str">
            <v>A2</v>
          </cell>
          <cell r="H3" t="str">
            <v>A2.1</v>
          </cell>
        </row>
        <row r="4">
          <cell r="C4" t="str">
            <v>Giảng viên (hạng III)</v>
          </cell>
          <cell r="D4" t="str">
            <v>V.07.01.03</v>
          </cell>
          <cell r="E4">
            <v>2.34</v>
          </cell>
          <cell r="F4">
            <v>0.33</v>
          </cell>
          <cell r="G4" t="str">
            <v>A1</v>
          </cell>
          <cell r="H4" t="str">
            <v>- - -</v>
          </cell>
        </row>
        <row r="5">
          <cell r="C5" t="str">
            <v>Giảng viên chính</v>
          </cell>
          <cell r="D5" t="str">
            <v>15.110</v>
          </cell>
          <cell r="E5">
            <v>4.4000000000000004</v>
          </cell>
          <cell r="F5">
            <v>0.34</v>
          </cell>
          <cell r="G5" t="str">
            <v>A2</v>
          </cell>
          <cell r="H5" t="str">
            <v>A2.1</v>
          </cell>
        </row>
        <row r="6">
          <cell r="C6" t="str">
            <v xml:space="preserve">Giảng viên </v>
          </cell>
          <cell r="D6" t="str">
            <v>15.111</v>
          </cell>
          <cell r="E6">
            <v>2.34</v>
          </cell>
          <cell r="F6">
            <v>0.33</v>
          </cell>
          <cell r="G6" t="str">
            <v>A1</v>
          </cell>
          <cell r="H6" t="str">
            <v>- - -</v>
          </cell>
        </row>
        <row r="7">
          <cell r="C7" t="str">
            <v>Giáo viên trung học cao cấp</v>
          </cell>
          <cell r="D7" t="str">
            <v>15.112</v>
          </cell>
          <cell r="E7">
            <v>4</v>
          </cell>
          <cell r="F7">
            <v>0.34</v>
          </cell>
          <cell r="G7" t="str">
            <v>A2</v>
          </cell>
          <cell r="H7" t="str">
            <v>A2.2</v>
          </cell>
        </row>
        <row r="8">
          <cell r="C8" t="str">
            <v>Giáo viên trung học</v>
          </cell>
          <cell r="D8" t="str">
            <v>15.113</v>
          </cell>
          <cell r="E8">
            <v>2.34</v>
          </cell>
          <cell r="F8">
            <v>0.33</v>
          </cell>
          <cell r="G8" t="str">
            <v>A1</v>
          </cell>
          <cell r="H8" t="str">
            <v>- - -</v>
          </cell>
        </row>
        <row r="9">
          <cell r="C9" t="str">
            <v>Giáo viên trung học cơ sở chính</v>
          </cell>
          <cell r="D9" t="str">
            <v>15a.201</v>
          </cell>
          <cell r="E9">
            <v>2.34</v>
          </cell>
          <cell r="F9">
            <v>0.33</v>
          </cell>
          <cell r="G9" t="str">
            <v>A1</v>
          </cell>
          <cell r="H9" t="str">
            <v>- - -</v>
          </cell>
        </row>
        <row r="10">
          <cell r="C10" t="str">
            <v>Giáo viên trung học cơ sở</v>
          </cell>
          <cell r="D10" t="str">
            <v>15a.202</v>
          </cell>
          <cell r="E10">
            <v>2.1</v>
          </cell>
          <cell r="F10">
            <v>0.31</v>
          </cell>
          <cell r="G10" t="str">
            <v>A0</v>
          </cell>
          <cell r="H10" t="str">
            <v>- - -</v>
          </cell>
        </row>
        <row r="11">
          <cell r="C11" t="str">
            <v>Nghiên cứu viên cao cấp (hạng I)</v>
          </cell>
          <cell r="D11" t="str">
            <v>V.05.01.01</v>
          </cell>
          <cell r="E11">
            <v>6.2</v>
          </cell>
          <cell r="F11">
            <v>0.36</v>
          </cell>
          <cell r="G11" t="str">
            <v>A3</v>
          </cell>
          <cell r="H11" t="str">
            <v>A3.1</v>
          </cell>
        </row>
        <row r="12">
          <cell r="C12" t="str">
            <v>Nghiên cứu viên chính (hạng II)</v>
          </cell>
          <cell r="D12" t="str">
            <v>V.05.01.02</v>
          </cell>
          <cell r="E12">
            <v>4.4000000000000004</v>
          </cell>
          <cell r="F12">
            <v>0.34</v>
          </cell>
          <cell r="G12" t="str">
            <v>A2</v>
          </cell>
          <cell r="H12" t="str">
            <v>A2.1</v>
          </cell>
        </row>
        <row r="13">
          <cell r="C13" t="str">
            <v>Nghiên cứu viên (hạng III)</v>
          </cell>
          <cell r="D13" t="str">
            <v>V.05.01.03</v>
          </cell>
          <cell r="E13">
            <v>2.34</v>
          </cell>
          <cell r="F13">
            <v>0.33</v>
          </cell>
          <cell r="G13" t="str">
            <v>A1</v>
          </cell>
          <cell r="H13" t="str">
            <v>- - -</v>
          </cell>
        </row>
        <row r="14">
          <cell r="C14" t="str">
            <v>Chuyên viên cao cấp</v>
          </cell>
          <cell r="D14" t="str">
            <v>01.001</v>
          </cell>
          <cell r="E14">
            <v>6.2</v>
          </cell>
          <cell r="F14">
            <v>0.36</v>
          </cell>
          <cell r="G14" t="str">
            <v>A3</v>
          </cell>
          <cell r="H14" t="str">
            <v>A3.1</v>
          </cell>
        </row>
        <row r="15">
          <cell r="C15" t="str">
            <v>Chuyên viên chính</v>
          </cell>
          <cell r="D15" t="str">
            <v>01.002</v>
          </cell>
          <cell r="E15">
            <v>4.4000000000000004</v>
          </cell>
          <cell r="F15">
            <v>0.34</v>
          </cell>
          <cell r="G15" t="str">
            <v>A2</v>
          </cell>
          <cell r="H15" t="str">
            <v>A2.1</v>
          </cell>
        </row>
        <row r="16">
          <cell r="C16" t="str">
            <v>Chuyên viên</v>
          </cell>
          <cell r="D16" t="str">
            <v>01.003</v>
          </cell>
          <cell r="E16">
            <v>2.34</v>
          </cell>
          <cell r="F16">
            <v>0.33</v>
          </cell>
          <cell r="G16" t="str">
            <v>A1</v>
          </cell>
          <cell r="H16" t="str">
            <v>- - -</v>
          </cell>
        </row>
        <row r="17">
          <cell r="C17" t="str">
            <v>Chuyên viên (cao đẳng)</v>
          </cell>
          <cell r="D17" t="str">
            <v>01a.003</v>
          </cell>
          <cell r="E17">
            <v>2.1</v>
          </cell>
          <cell r="F17">
            <v>0.31</v>
          </cell>
          <cell r="G17" t="str">
            <v>A0</v>
          </cell>
          <cell r="H17" t="str">
            <v>- - -</v>
          </cell>
        </row>
        <row r="18">
          <cell r="C18" t="str">
            <v>Cán sự</v>
          </cell>
          <cell r="D18" t="str">
            <v>01.004</v>
          </cell>
          <cell r="E18">
            <v>1.86</v>
          </cell>
          <cell r="F18">
            <v>0.2</v>
          </cell>
          <cell r="G18" t="str">
            <v>B</v>
          </cell>
          <cell r="H18" t="str">
            <v>- - -</v>
          </cell>
        </row>
        <row r="19">
          <cell r="C19" t="str">
            <v>Thanh tra viên cao cấp</v>
          </cell>
          <cell r="D19" t="str">
            <v>04.023</v>
          </cell>
          <cell r="E19">
            <v>6.2</v>
          </cell>
          <cell r="F19">
            <v>0.36</v>
          </cell>
          <cell r="G19" t="str">
            <v>A3</v>
          </cell>
          <cell r="H19" t="str">
            <v>A3.1</v>
          </cell>
        </row>
        <row r="20">
          <cell r="C20" t="str">
            <v>Thanh tra viên chính</v>
          </cell>
          <cell r="D20" t="str">
            <v>04.024</v>
          </cell>
          <cell r="E20">
            <v>4.4000000000000004</v>
          </cell>
          <cell r="F20">
            <v>0.34</v>
          </cell>
          <cell r="G20" t="str">
            <v>A2</v>
          </cell>
          <cell r="H20" t="str">
            <v>A2.1</v>
          </cell>
        </row>
        <row r="21">
          <cell r="C21" t="str">
            <v>Thanh tra viên</v>
          </cell>
          <cell r="D21" t="str">
            <v>04.025</v>
          </cell>
          <cell r="E21">
            <v>2.34</v>
          </cell>
          <cell r="F21">
            <v>0.33</v>
          </cell>
          <cell r="G21" t="str">
            <v>A1</v>
          </cell>
          <cell r="H21" t="str">
            <v>- - -</v>
          </cell>
        </row>
        <row r="22">
          <cell r="C22" t="str">
            <v>Kiểm tra viên</v>
          </cell>
          <cell r="D22" t="str">
            <v>04,025A</v>
          </cell>
          <cell r="E22">
            <v>2.34</v>
          </cell>
          <cell r="F22">
            <v>0.33</v>
          </cell>
          <cell r="G22" t="str">
            <v>A1</v>
          </cell>
          <cell r="H22" t="str">
            <v>- - -</v>
          </cell>
        </row>
        <row r="23">
          <cell r="C23" t="str">
            <v>Thẩm tra viên</v>
          </cell>
          <cell r="D23" t="str">
            <v>03.230</v>
          </cell>
          <cell r="E23">
            <v>2.34</v>
          </cell>
          <cell r="F23">
            <v>0.33</v>
          </cell>
          <cell r="G23" t="str">
            <v>A1</v>
          </cell>
          <cell r="H23" t="str">
            <v>- - -</v>
          </cell>
        </row>
        <row r="24">
          <cell r="C24" t="str">
            <v>Thư viện viên cao cấp</v>
          </cell>
          <cell r="D24" t="str">
            <v>17.168</v>
          </cell>
          <cell r="E24">
            <v>5.75</v>
          </cell>
          <cell r="F24">
            <v>0.36</v>
          </cell>
          <cell r="G24" t="str">
            <v>A3</v>
          </cell>
          <cell r="H24" t="str">
            <v>A3.2</v>
          </cell>
        </row>
        <row r="25">
          <cell r="C25" t="str">
            <v>Thư viện viên chính</v>
          </cell>
          <cell r="D25" t="str">
            <v>17.169</v>
          </cell>
          <cell r="E25">
            <v>4</v>
          </cell>
          <cell r="F25">
            <v>0.34</v>
          </cell>
          <cell r="G25" t="str">
            <v>A2</v>
          </cell>
          <cell r="H25" t="str">
            <v>A2.2</v>
          </cell>
        </row>
        <row r="26">
          <cell r="C26" t="str">
            <v>Thư viện viên</v>
          </cell>
          <cell r="D26" t="str">
            <v>17.170</v>
          </cell>
          <cell r="E26">
            <v>2.34</v>
          </cell>
          <cell r="F26">
            <v>0.33</v>
          </cell>
          <cell r="G26" t="str">
            <v>A1</v>
          </cell>
          <cell r="H26" t="str">
            <v>- - -</v>
          </cell>
        </row>
        <row r="27">
          <cell r="C27" t="str">
            <v>Thư viện viên (cao đẳng)</v>
          </cell>
          <cell r="D27" t="str">
            <v>17a.170</v>
          </cell>
          <cell r="E27">
            <v>2.1</v>
          </cell>
          <cell r="F27">
            <v>0.31</v>
          </cell>
          <cell r="G27" t="str">
            <v>A0</v>
          </cell>
          <cell r="H27" t="str">
            <v>- - -</v>
          </cell>
        </row>
        <row r="28">
          <cell r="C28" t="str">
            <v>Thư viện viên trung cấp</v>
          </cell>
          <cell r="D28" t="str">
            <v>17.171</v>
          </cell>
          <cell r="E28">
            <v>1.86</v>
          </cell>
          <cell r="F28">
            <v>0.2</v>
          </cell>
          <cell r="G28" t="str">
            <v>B</v>
          </cell>
          <cell r="H28" t="str">
            <v>- - -</v>
          </cell>
        </row>
        <row r="29">
          <cell r="C29" t="str">
            <v>Kỹ sư cao cấp (hạng I)</v>
          </cell>
          <cell r="D29" t="str">
            <v>V.05.02.05</v>
          </cell>
          <cell r="E29">
            <v>6.2</v>
          </cell>
          <cell r="F29">
            <v>0.36</v>
          </cell>
          <cell r="G29" t="str">
            <v>A3</v>
          </cell>
          <cell r="H29" t="str">
            <v>A3.1</v>
          </cell>
        </row>
        <row r="30">
          <cell r="C30" t="str">
            <v>Kỹ sư chính (hạng II)</v>
          </cell>
          <cell r="D30" t="str">
            <v>V.05.02.06</v>
          </cell>
          <cell r="E30">
            <v>4.4000000000000004</v>
          </cell>
          <cell r="F30">
            <v>0.34</v>
          </cell>
          <cell r="G30" t="str">
            <v>A2</v>
          </cell>
          <cell r="H30" t="str">
            <v>A2.1</v>
          </cell>
        </row>
        <row r="31">
          <cell r="C31" t="str">
            <v>Kỹ sư (hạng III)</v>
          </cell>
          <cell r="D31" t="str">
            <v>V.05.02.07</v>
          </cell>
          <cell r="E31">
            <v>2.34</v>
          </cell>
          <cell r="F31">
            <v>0.33</v>
          </cell>
          <cell r="G31" t="str">
            <v>A1</v>
          </cell>
          <cell r="H31" t="str">
            <v>- - -</v>
          </cell>
        </row>
        <row r="32">
          <cell r="C32" t="str">
            <v>Kỹ thuật viên (hạng IV)</v>
          </cell>
          <cell r="D32" t="str">
            <v>V.05.02.08</v>
          </cell>
          <cell r="E32">
            <v>1.86</v>
          </cell>
          <cell r="F32">
            <v>0.2</v>
          </cell>
          <cell r="G32" t="str">
            <v>B</v>
          </cell>
          <cell r="H32" t="str">
            <v>- - -</v>
          </cell>
        </row>
        <row r="33">
          <cell r="C33" t="str">
            <v>Bác sỹ cao cấp</v>
          </cell>
          <cell r="D33" t="str">
            <v>16.116</v>
          </cell>
          <cell r="E33">
            <v>6.2</v>
          </cell>
          <cell r="F33">
            <v>0.36</v>
          </cell>
          <cell r="G33" t="str">
            <v>A3</v>
          </cell>
          <cell r="H33" t="str">
            <v>A3.1</v>
          </cell>
        </row>
        <row r="34">
          <cell r="C34" t="str">
            <v>Bác sỹ chính</v>
          </cell>
          <cell r="D34" t="str">
            <v xml:space="preserve"> </v>
          </cell>
          <cell r="E34">
            <v>4.4000000000000004</v>
          </cell>
          <cell r="F34">
            <v>0.34</v>
          </cell>
          <cell r="G34" t="str">
            <v>A2</v>
          </cell>
          <cell r="H34" t="str">
            <v>A2.1</v>
          </cell>
        </row>
        <row r="35">
          <cell r="C35" t="str">
            <v>Bác sỹ</v>
          </cell>
          <cell r="D35" t="str">
            <v>16.118</v>
          </cell>
          <cell r="E35">
            <v>2.34</v>
          </cell>
          <cell r="F35">
            <v>0.33</v>
          </cell>
          <cell r="G35" t="str">
            <v>A1</v>
          </cell>
          <cell r="H35" t="str">
            <v>- - -</v>
          </cell>
        </row>
        <row r="36">
          <cell r="C36" t="str">
            <v>Y sỹ</v>
          </cell>
          <cell r="D36" t="str">
            <v>16.119</v>
          </cell>
          <cell r="E36">
            <v>1.86</v>
          </cell>
          <cell r="F36">
            <v>0.2</v>
          </cell>
          <cell r="G36" t="str">
            <v>B</v>
          </cell>
          <cell r="H36" t="str">
            <v>- - -</v>
          </cell>
        </row>
        <row r="37">
          <cell r="C37" t="str">
            <v>Biên tập viên cao cấp</v>
          </cell>
          <cell r="D37" t="str">
            <v>17.139</v>
          </cell>
          <cell r="E37">
            <v>6.2</v>
          </cell>
          <cell r="F37">
            <v>0.36</v>
          </cell>
          <cell r="G37" t="str">
            <v>A3</v>
          </cell>
          <cell r="H37" t="str">
            <v>A3.1</v>
          </cell>
        </row>
        <row r="38">
          <cell r="C38" t="str">
            <v>Biên tập viên chính</v>
          </cell>
          <cell r="D38" t="str">
            <v>17.140</v>
          </cell>
          <cell r="E38">
            <v>4.4000000000000004</v>
          </cell>
          <cell r="F38">
            <v>0.34</v>
          </cell>
          <cell r="G38" t="str">
            <v>A2</v>
          </cell>
          <cell r="H38" t="str">
            <v>A2.1</v>
          </cell>
        </row>
        <row r="39">
          <cell r="C39" t="str">
            <v>Biên tập viên</v>
          </cell>
          <cell r="D39" t="str">
            <v>17.141</v>
          </cell>
          <cell r="E39">
            <v>2.34</v>
          </cell>
          <cell r="F39">
            <v>0.33</v>
          </cell>
          <cell r="G39" t="str">
            <v>A1</v>
          </cell>
          <cell r="H39" t="str">
            <v>- - -</v>
          </cell>
        </row>
        <row r="40">
          <cell r="C40" t="str">
            <v>Phóng viên cao cấp</v>
          </cell>
          <cell r="D40" t="str">
            <v>17.142</v>
          </cell>
          <cell r="E40">
            <v>6.2</v>
          </cell>
          <cell r="F40">
            <v>0.36</v>
          </cell>
          <cell r="G40" t="str">
            <v>A3</v>
          </cell>
          <cell r="H40" t="str">
            <v>A3.1</v>
          </cell>
        </row>
        <row r="41">
          <cell r="C41" t="str">
            <v>Phóng viên chính</v>
          </cell>
          <cell r="D41" t="str">
            <v>17.143</v>
          </cell>
          <cell r="E41">
            <v>4.4000000000000004</v>
          </cell>
          <cell r="F41">
            <v>0.34</v>
          </cell>
          <cell r="G41" t="str">
            <v>A2</v>
          </cell>
          <cell r="H41" t="str">
            <v>A2.1</v>
          </cell>
        </row>
        <row r="42">
          <cell r="C42" t="str">
            <v>Phóng viên</v>
          </cell>
          <cell r="D42" t="str">
            <v>17.144</v>
          </cell>
          <cell r="E42">
            <v>2.34</v>
          </cell>
          <cell r="F42">
            <v>0.33</v>
          </cell>
          <cell r="G42" t="str">
            <v>A1</v>
          </cell>
          <cell r="H42" t="str">
            <v>- - -</v>
          </cell>
        </row>
        <row r="43">
          <cell r="C43" t="str">
            <v>Kế toán viên cao cấp</v>
          </cell>
          <cell r="D43" t="str">
            <v>06.029</v>
          </cell>
          <cell r="E43">
            <v>5.75</v>
          </cell>
          <cell r="F43">
            <v>0.36</v>
          </cell>
          <cell r="G43" t="str">
            <v>A3</v>
          </cell>
          <cell r="H43" t="str">
            <v>A3.2</v>
          </cell>
        </row>
        <row r="44">
          <cell r="C44" t="str">
            <v>Kế toán viên chính</v>
          </cell>
          <cell r="D44" t="str">
            <v>06.030</v>
          </cell>
          <cell r="E44">
            <v>4</v>
          </cell>
          <cell r="F44">
            <v>0.34</v>
          </cell>
          <cell r="G44" t="str">
            <v>A2</v>
          </cell>
          <cell r="H44" t="str">
            <v>A2.2</v>
          </cell>
        </row>
        <row r="45">
          <cell r="C45" t="str">
            <v>Kế toán viên</v>
          </cell>
          <cell r="D45" t="str">
            <v>06.031</v>
          </cell>
          <cell r="E45">
            <v>2.34</v>
          </cell>
          <cell r="F45">
            <v>0.33</v>
          </cell>
          <cell r="G45" t="str">
            <v>A1</v>
          </cell>
          <cell r="H45" t="str">
            <v>- - -</v>
          </cell>
        </row>
        <row r="46">
          <cell r="C46" t="str">
            <v>Kế toán viên (cao đẳng)</v>
          </cell>
          <cell r="D46" t="str">
            <v>06a.031</v>
          </cell>
          <cell r="E46">
            <v>2.1</v>
          </cell>
          <cell r="F46">
            <v>0.31</v>
          </cell>
          <cell r="G46" t="str">
            <v>A0</v>
          </cell>
          <cell r="H46" t="str">
            <v>- - -</v>
          </cell>
        </row>
        <row r="47">
          <cell r="C47" t="str">
            <v>Kế toán viên trung cấp</v>
          </cell>
          <cell r="D47" t="str">
            <v>06.032</v>
          </cell>
          <cell r="E47">
            <v>1.86</v>
          </cell>
          <cell r="F47">
            <v>0.2</v>
          </cell>
          <cell r="G47" t="str">
            <v>B</v>
          </cell>
          <cell r="H47" t="str">
            <v>- - -</v>
          </cell>
        </row>
        <row r="48">
          <cell r="C48" t="str">
            <v>Lưu trữ viên</v>
          </cell>
          <cell r="D48" t="str">
            <v>02.014</v>
          </cell>
          <cell r="E48">
            <v>2.34</v>
          </cell>
          <cell r="F48">
            <v>0.33</v>
          </cell>
          <cell r="G48" t="str">
            <v>A1</v>
          </cell>
          <cell r="H48" t="str">
            <v>- - -</v>
          </cell>
        </row>
        <row r="49">
          <cell r="C49" t="str">
            <v>Lưu trữ viên (cao đẳng)</v>
          </cell>
          <cell r="D49" t="str">
            <v>02a.014</v>
          </cell>
          <cell r="E49">
            <v>2.1</v>
          </cell>
          <cell r="F49">
            <v>0.31</v>
          </cell>
          <cell r="G49" t="str">
            <v>A0</v>
          </cell>
          <cell r="H49" t="str">
            <v>- - -</v>
          </cell>
        </row>
        <row r="50">
          <cell r="C50" t="str">
            <v>Lưu trữ viên trung cấp</v>
          </cell>
          <cell r="D50" t="str">
            <v>02.015</v>
          </cell>
          <cell r="E50">
            <v>1.86</v>
          </cell>
          <cell r="F50">
            <v>0.2</v>
          </cell>
          <cell r="G50" t="str">
            <v>B</v>
          </cell>
          <cell r="H50" t="str">
            <v>- - -</v>
          </cell>
        </row>
        <row r="51">
          <cell r="C51" t="str">
            <v>Kỹ Thuật viên đánh máy</v>
          </cell>
          <cell r="D51" t="str">
            <v>01.005</v>
          </cell>
          <cell r="E51">
            <v>2.0499999999999998</v>
          </cell>
          <cell r="F51">
            <v>0.18</v>
          </cell>
          <cell r="G51" t="str">
            <v>C</v>
          </cell>
          <cell r="H51" t="str">
            <v>Nhân viên</v>
          </cell>
        </row>
        <row r="52">
          <cell r="C52" t="str">
            <v>Nhân viên đánh máy</v>
          </cell>
          <cell r="D52" t="str">
            <v>01.006</v>
          </cell>
          <cell r="E52">
            <v>1.5</v>
          </cell>
          <cell r="F52">
            <v>0.18</v>
          </cell>
          <cell r="G52" t="str">
            <v>C</v>
          </cell>
          <cell r="H52" t="str">
            <v>Nhân viên</v>
          </cell>
        </row>
        <row r="53">
          <cell r="C53" t="str">
            <v>Nhân viên kỹ thuật</v>
          </cell>
          <cell r="D53" t="str">
            <v>01.007</v>
          </cell>
          <cell r="E53">
            <v>1.65</v>
          </cell>
          <cell r="F53">
            <v>0.18</v>
          </cell>
          <cell r="G53" t="str">
            <v>C</v>
          </cell>
          <cell r="H53" t="str">
            <v>Nhân viên</v>
          </cell>
        </row>
        <row r="54">
          <cell r="C54" t="str">
            <v>Nhân viên văn thư</v>
          </cell>
          <cell r="D54" t="str">
            <v>01.008</v>
          </cell>
          <cell r="E54">
            <v>1.35</v>
          </cell>
          <cell r="F54">
            <v>0.18</v>
          </cell>
          <cell r="G54" t="str">
            <v>C</v>
          </cell>
          <cell r="H54" t="str">
            <v>Nhân viên</v>
          </cell>
        </row>
        <row r="55">
          <cell r="C55" t="str">
            <v>Nhân viên phục vụ</v>
          </cell>
          <cell r="D55" t="str">
            <v>01.009</v>
          </cell>
          <cell r="E55">
            <v>1</v>
          </cell>
          <cell r="F55">
            <v>0.18</v>
          </cell>
          <cell r="G55" t="str">
            <v>C</v>
          </cell>
          <cell r="H55" t="str">
            <v>Nhân viên</v>
          </cell>
        </row>
        <row r="56">
          <cell r="C56" t="str">
            <v>Lái xe cơ quan</v>
          </cell>
          <cell r="D56" t="str">
            <v>01.010</v>
          </cell>
          <cell r="E56">
            <v>2.0499999999999998</v>
          </cell>
          <cell r="F56">
            <v>0.18</v>
          </cell>
          <cell r="G56" t="str">
            <v>C</v>
          </cell>
          <cell r="H56" t="str">
            <v>Nhân viên</v>
          </cell>
        </row>
        <row r="57">
          <cell r="C57" t="str">
            <v>Nhân viên bảo vệ</v>
          </cell>
          <cell r="D57" t="str">
            <v>01.011</v>
          </cell>
          <cell r="E57">
            <v>1.5</v>
          </cell>
          <cell r="F57">
            <v>0.18</v>
          </cell>
          <cell r="G57" t="str">
            <v>C</v>
          </cell>
          <cell r="H57" t="str">
            <v>Nhân viên</v>
          </cell>
        </row>
        <row r="58">
          <cell r="C58" t="str">
            <v>Thủ kho bảo quản</v>
          </cell>
          <cell r="D58" t="str">
            <v>19.185</v>
          </cell>
          <cell r="E58">
            <v>1.65</v>
          </cell>
          <cell r="F58">
            <v>0.18</v>
          </cell>
          <cell r="G58" t="str">
            <v>C</v>
          </cell>
          <cell r="H58" t="str">
            <v>Nhân viên</v>
          </cell>
        </row>
        <row r="59">
          <cell r="C59" t="str">
            <v>Thủ quỹ</v>
          </cell>
          <cell r="D59" t="str">
            <v>06.035</v>
          </cell>
          <cell r="E59">
            <v>1.5</v>
          </cell>
          <cell r="F59">
            <v>0.18</v>
          </cell>
          <cell r="G59" t="str">
            <v>C</v>
          </cell>
          <cell r="H59" t="str">
            <v>Nhân viên</v>
          </cell>
        </row>
        <row r="61">
          <cell r="C61" t="str">
            <v>CHỨC VỤ</v>
          </cell>
          <cell r="D61" t="str">
            <v>PC CV</v>
          </cell>
        </row>
        <row r="62">
          <cell r="C62" t="str">
            <v>Giám đốc Học viện</v>
          </cell>
          <cell r="D62">
            <v>1.25</v>
          </cell>
        </row>
        <row r="63">
          <cell r="C63" t="str">
            <v>Phó Giám đốc Học viện</v>
          </cell>
          <cell r="D63">
            <v>1.1000000000000001</v>
          </cell>
        </row>
        <row r="64">
          <cell r="C64" t="str">
            <v>Nguyên Phó Giám đốc Học viện</v>
          </cell>
          <cell r="D64">
            <v>1.1000000000000001</v>
          </cell>
        </row>
        <row r="65">
          <cell r="C65" t="str">
            <v>Trưởng khoa</v>
          </cell>
          <cell r="D65" t="str">
            <v>1,0</v>
          </cell>
        </row>
        <row r="66">
          <cell r="C66" t="str">
            <v>Nguyên Trưởng khoa</v>
          </cell>
          <cell r="D66" t="str">
            <v>1,0</v>
          </cell>
        </row>
        <row r="67">
          <cell r="C67" t="str">
            <v>Q. Trưởng khoa</v>
          </cell>
          <cell r="D67">
            <v>1</v>
          </cell>
        </row>
        <row r="68">
          <cell r="C68" t="str">
            <v>Nguyên Q. Trưởng khoa</v>
          </cell>
          <cell r="D68">
            <v>1</v>
          </cell>
        </row>
        <row r="69">
          <cell r="C69" t="str">
            <v>Giám đốc phân viện</v>
          </cell>
          <cell r="D69">
            <v>1</v>
          </cell>
        </row>
        <row r="70">
          <cell r="C70" t="str">
            <v>Trưởng ban</v>
          </cell>
          <cell r="D70" t="str">
            <v>1,0</v>
          </cell>
        </row>
        <row r="71">
          <cell r="C71" t="str">
            <v>Nguyên Trưởng ban</v>
          </cell>
          <cell r="D71" t="str">
            <v>1,0</v>
          </cell>
        </row>
        <row r="72">
          <cell r="C72" t="str">
            <v>Tổng Biên tập</v>
          </cell>
          <cell r="D72" t="str">
            <v>1,0</v>
          </cell>
        </row>
        <row r="73">
          <cell r="C73" t="str">
            <v>Viện Trưởng</v>
          </cell>
          <cell r="D73" t="str">
            <v>1,0</v>
          </cell>
        </row>
        <row r="74">
          <cell r="C74" t="str">
            <v>Nguyên Viện Trưởng</v>
          </cell>
          <cell r="D74" t="str">
            <v>1,0</v>
          </cell>
        </row>
        <row r="75">
          <cell r="C75" t="str">
            <v>Giám đốc (cấp vụ)</v>
          </cell>
          <cell r="D75" t="str">
            <v>1,0</v>
          </cell>
        </row>
        <row r="76">
          <cell r="C76" t="str">
            <v>Chánh Văn phòng</v>
          </cell>
          <cell r="D76" t="str">
            <v>1,0</v>
          </cell>
        </row>
        <row r="77">
          <cell r="C77" t="str">
            <v>Phó Trưởng khoa</v>
          </cell>
          <cell r="D77" t="str">
            <v>0,8</v>
          </cell>
        </row>
        <row r="78">
          <cell r="C78" t="str">
            <v>Nguyên Phó Trưởng khoa</v>
          </cell>
          <cell r="D78" t="str">
            <v>0,8</v>
          </cell>
        </row>
        <row r="79">
          <cell r="C79" t="str">
            <v>Phó Trưởng ban</v>
          </cell>
          <cell r="D79" t="str">
            <v>0,8</v>
          </cell>
        </row>
        <row r="80">
          <cell r="C80" t="str">
            <v>Phó Trưởng ban (PT)</v>
          </cell>
          <cell r="D80" t="str">
            <v>0,8</v>
          </cell>
        </row>
        <row r="81">
          <cell r="C81" t="str">
            <v>Nguyên Phó Trưởng ban</v>
          </cell>
          <cell r="D81" t="str">
            <v>0,8</v>
          </cell>
        </row>
        <row r="82">
          <cell r="C82" t="str">
            <v>Phó Tổng biên tập</v>
          </cell>
          <cell r="D82" t="str">
            <v>0,8</v>
          </cell>
        </row>
        <row r="83">
          <cell r="C83" t="str">
            <v>Phó Viện trưởng</v>
          </cell>
          <cell r="D83" t="str">
            <v>0,8</v>
          </cell>
        </row>
        <row r="84">
          <cell r="C84" t="str">
            <v>Nguyên Phó Viện trưởng</v>
          </cell>
          <cell r="D84" t="str">
            <v>0,8</v>
          </cell>
        </row>
        <row r="85">
          <cell r="C85" t="str">
            <v>Phó Giám đốc (cấp vụ)</v>
          </cell>
          <cell r="D85" t="str">
            <v>0,8</v>
          </cell>
        </row>
        <row r="86">
          <cell r="C86" t="str">
            <v>Phó Chánh Văn phòng</v>
          </cell>
          <cell r="D86" t="str">
            <v>0,8</v>
          </cell>
        </row>
        <row r="87">
          <cell r="C87" t="str">
            <v>Giám đốc (cấp phòng)</v>
          </cell>
          <cell r="D87">
            <v>0.6</v>
          </cell>
        </row>
        <row r="88">
          <cell r="C88" t="str">
            <v>Chánh Văn phòng (cấp phòng)</v>
          </cell>
          <cell r="D88">
            <v>0.6</v>
          </cell>
        </row>
        <row r="89">
          <cell r="C89" t="str">
            <v>Trưởng khoa (cấp phòng)</v>
          </cell>
          <cell r="D89" t="str">
            <v>0,6</v>
          </cell>
        </row>
        <row r="90">
          <cell r="C90" t="str">
            <v>Trưởng phòng</v>
          </cell>
          <cell r="D90" t="str">
            <v>0,6</v>
          </cell>
        </row>
        <row r="91">
          <cell r="C91" t="str">
            <v>Q. Trưởng phòng</v>
          </cell>
          <cell r="D91" t="str">
            <v>0,6</v>
          </cell>
        </row>
        <row r="92">
          <cell r="C92" t="str">
            <v>Trưởng bộ môn</v>
          </cell>
          <cell r="D92" t="str">
            <v>0,6</v>
          </cell>
        </row>
        <row r="93">
          <cell r="C93" t="str">
            <v>Nguyên Trưởng bộ môn</v>
          </cell>
          <cell r="D93" t="str">
            <v>0,6</v>
          </cell>
        </row>
        <row r="94">
          <cell r="C94" t="str">
            <v>Trưởng ban (cấp phòng)</v>
          </cell>
          <cell r="D94" t="str">
            <v>0,6</v>
          </cell>
        </row>
        <row r="95">
          <cell r="C95" t="str">
            <v>Chủ nhiệm (cấp phòng)</v>
          </cell>
          <cell r="D95" t="str">
            <v>0,6</v>
          </cell>
        </row>
        <row r="96">
          <cell r="C96" t="str">
            <v>Đội Trưởng (cấp phòng)</v>
          </cell>
          <cell r="D96" t="str">
            <v>0,6</v>
          </cell>
        </row>
        <row r="97">
          <cell r="C97" t="str">
            <v>Phó Trưởng phòng</v>
          </cell>
          <cell r="D97" t="str">
            <v>0,4</v>
          </cell>
        </row>
        <row r="98">
          <cell r="C98" t="str">
            <v>Phó Trưởng phòng (PT)</v>
          </cell>
          <cell r="D98" t="str">
            <v>0,4</v>
          </cell>
        </row>
        <row r="99">
          <cell r="C99" t="str">
            <v>Phó Trưởng bộ môn</v>
          </cell>
          <cell r="D99" t="str">
            <v>0,4</v>
          </cell>
        </row>
        <row r="100">
          <cell r="C100" t="str">
            <v>Nguyên Phó Trưởng bộ môn</v>
          </cell>
          <cell r="D100" t="str">
            <v>0,4</v>
          </cell>
        </row>
        <row r="101">
          <cell r="C101" t="str">
            <v>Phó Trưởng ban (cấp phòng)</v>
          </cell>
          <cell r="D101" t="str">
            <v>0,4</v>
          </cell>
        </row>
        <row r="102">
          <cell r="C102" t="str">
            <v>Phó Trưởng ban (cấp phòng)</v>
          </cell>
          <cell r="D102" t="str">
            <v>0,4</v>
          </cell>
        </row>
        <row r="103">
          <cell r="C103" t="str">
            <v>Phó Chủ nhiệm (cấp phòng)</v>
          </cell>
          <cell r="D103" t="str">
            <v>0,4</v>
          </cell>
        </row>
        <row r="104">
          <cell r="C104" t="str">
            <v>Phó Giám đốc (cấp phòng)</v>
          </cell>
          <cell r="D104" t="str">
            <v>0,4</v>
          </cell>
        </row>
        <row r="105">
          <cell r="C105" t="str">
            <v>Phó Chánh Văn phòng (cấp phòng)</v>
          </cell>
          <cell r="D105" t="str">
            <v>0,4</v>
          </cell>
        </row>
        <row r="106">
          <cell r="C106" t="str">
            <v>Đội Phó (cấp phòng)</v>
          </cell>
          <cell r="D106" t="str">
            <v>0,4</v>
          </cell>
        </row>
      </sheetData>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ao QĐ"/>
      <sheetName val="$-Ds in QĐ"/>
      <sheetName val="$-BB1"/>
      <sheetName val="$-BC1"/>
      <sheetName val="$-TBao1"/>
      <sheetName val="@.DL-New "/>
      <sheetName val="%-TBao2"/>
      <sheetName val="%-BCcao2"/>
      <sheetName val="%-BBan2"/>
      <sheetName val="%-Ds QĐ2"/>
      <sheetName val="Giao QD %"/>
      <sheetName val="Ds Huu+Thoi.."/>
      <sheetName val="- DLiêu Gốc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
          <cell r="C1" t="str">
            <v>NGẠCH</v>
          </cell>
          <cell r="D1" t="str">
            <v>MÃ SỐ</v>
          </cell>
          <cell r="E1" t="str">
            <v>HS bậc 1</v>
          </cell>
          <cell r="F1" t="str">
            <v>BƯỚC</v>
          </cell>
          <cell r="G1" t="str">
            <v>LOẠI</v>
          </cell>
          <cell r="H1" t="str">
            <v>NHÓM</v>
          </cell>
        </row>
        <row r="2">
          <cell r="C2" t="str">
            <v>Giảng viên cao cấp (hạng I)</v>
          </cell>
          <cell r="D2" t="str">
            <v>V.07.01.01</v>
          </cell>
          <cell r="E2">
            <v>6.2</v>
          </cell>
          <cell r="F2">
            <v>0.36</v>
          </cell>
          <cell r="G2" t="str">
            <v>A3</v>
          </cell>
          <cell r="H2" t="str">
            <v>A3.1</v>
          </cell>
        </row>
        <row r="3">
          <cell r="C3" t="str">
            <v>Giảng viên chính (hạng II)</v>
          </cell>
          <cell r="D3" t="str">
            <v>V.07.01.02</v>
          </cell>
          <cell r="E3">
            <v>4.4000000000000004</v>
          </cell>
          <cell r="F3">
            <v>0.34</v>
          </cell>
          <cell r="G3" t="str">
            <v>A2</v>
          </cell>
          <cell r="H3" t="str">
            <v>A2.1</v>
          </cell>
        </row>
        <row r="4">
          <cell r="C4" t="str">
            <v>Giảng viên (hạng III)</v>
          </cell>
          <cell r="D4" t="str">
            <v>V.07.01.03</v>
          </cell>
          <cell r="E4">
            <v>2.34</v>
          </cell>
          <cell r="F4">
            <v>0.33</v>
          </cell>
          <cell r="G4" t="str">
            <v>A1</v>
          </cell>
          <cell r="H4" t="str">
            <v>- - -</v>
          </cell>
        </row>
        <row r="5">
          <cell r="C5" t="str">
            <v>Giảng viên chính</v>
          </cell>
          <cell r="D5" t="str">
            <v>15.110</v>
          </cell>
          <cell r="E5">
            <v>4.4000000000000004</v>
          </cell>
          <cell r="F5">
            <v>0.34</v>
          </cell>
          <cell r="G5" t="str">
            <v>A2</v>
          </cell>
          <cell r="H5" t="str">
            <v>A2.1</v>
          </cell>
        </row>
        <row r="6">
          <cell r="C6" t="str">
            <v xml:space="preserve">Giảng viên </v>
          </cell>
          <cell r="D6" t="str">
            <v>15.111</v>
          </cell>
          <cell r="E6">
            <v>2.34</v>
          </cell>
          <cell r="F6">
            <v>0.33</v>
          </cell>
          <cell r="G6" t="str">
            <v>A1</v>
          </cell>
          <cell r="H6" t="str">
            <v>- - -</v>
          </cell>
        </row>
        <row r="7">
          <cell r="C7" t="str">
            <v>Giáo viên trung học cao cấp</v>
          </cell>
          <cell r="D7" t="str">
            <v>15.112</v>
          </cell>
          <cell r="E7">
            <v>4</v>
          </cell>
          <cell r="F7">
            <v>0.34</v>
          </cell>
          <cell r="G7" t="str">
            <v>A2</v>
          </cell>
          <cell r="H7" t="str">
            <v>A2.2</v>
          </cell>
        </row>
        <row r="8">
          <cell r="C8" t="str">
            <v>Giáo viên trung học</v>
          </cell>
          <cell r="D8" t="str">
            <v>15.113</v>
          </cell>
          <cell r="E8">
            <v>2.34</v>
          </cell>
          <cell r="F8">
            <v>0.33</v>
          </cell>
          <cell r="G8" t="str">
            <v>A1</v>
          </cell>
          <cell r="H8" t="str">
            <v>- - -</v>
          </cell>
        </row>
        <row r="9">
          <cell r="C9" t="str">
            <v>Giáo viên trung học cơ sở chính</v>
          </cell>
          <cell r="D9" t="str">
            <v>15a.201</v>
          </cell>
          <cell r="E9">
            <v>2.34</v>
          </cell>
          <cell r="F9">
            <v>0.33</v>
          </cell>
          <cell r="G9" t="str">
            <v>A1</v>
          </cell>
          <cell r="H9" t="str">
            <v>- - -</v>
          </cell>
        </row>
        <row r="10">
          <cell r="C10" t="str">
            <v>Giáo viên trung học cơ sở</v>
          </cell>
          <cell r="D10" t="str">
            <v>15a.202</v>
          </cell>
          <cell r="E10">
            <v>2.1</v>
          </cell>
          <cell r="F10">
            <v>0.31</v>
          </cell>
          <cell r="G10" t="str">
            <v>A0</v>
          </cell>
          <cell r="H10" t="str">
            <v>- - -</v>
          </cell>
        </row>
        <row r="11">
          <cell r="C11" t="str">
            <v>Nghiên cứu viên cao cấp (hạng I)</v>
          </cell>
          <cell r="D11" t="str">
            <v>V.05.01.01</v>
          </cell>
          <cell r="E11">
            <v>6.2</v>
          </cell>
          <cell r="F11">
            <v>0.36</v>
          </cell>
          <cell r="G11" t="str">
            <v>A3</v>
          </cell>
          <cell r="H11" t="str">
            <v>A3.1</v>
          </cell>
        </row>
        <row r="12">
          <cell r="C12" t="str">
            <v>Nghiên cứu viên chính (hạng II)</v>
          </cell>
          <cell r="D12" t="str">
            <v>V.05.01.02</v>
          </cell>
          <cell r="E12">
            <v>4.4000000000000004</v>
          </cell>
          <cell r="F12">
            <v>0.34</v>
          </cell>
          <cell r="G12" t="str">
            <v>A2</v>
          </cell>
          <cell r="H12" t="str">
            <v>A2.1</v>
          </cell>
        </row>
        <row r="13">
          <cell r="C13" t="str">
            <v>Nghiên cứu viên (hạng III)</v>
          </cell>
          <cell r="D13" t="str">
            <v>V.05.01.03</v>
          </cell>
          <cell r="E13">
            <v>2.34</v>
          </cell>
          <cell r="F13">
            <v>0.33</v>
          </cell>
          <cell r="G13" t="str">
            <v>A1</v>
          </cell>
          <cell r="H13" t="str">
            <v>- - -</v>
          </cell>
        </row>
        <row r="14">
          <cell r="C14" t="str">
            <v>Chuyên viên cao cấp</v>
          </cell>
          <cell r="D14" t="str">
            <v>01.001</v>
          </cell>
          <cell r="E14">
            <v>6.2</v>
          </cell>
          <cell r="F14">
            <v>0.36</v>
          </cell>
          <cell r="G14" t="str">
            <v>A3</v>
          </cell>
          <cell r="H14" t="str">
            <v>A3.1</v>
          </cell>
        </row>
        <row r="15">
          <cell r="C15" t="str">
            <v>Chuyên viên chính</v>
          </cell>
          <cell r="D15" t="str">
            <v>01.002</v>
          </cell>
          <cell r="E15">
            <v>4.4000000000000004</v>
          </cell>
          <cell r="F15">
            <v>0.34</v>
          </cell>
          <cell r="G15" t="str">
            <v>A2</v>
          </cell>
          <cell r="H15" t="str">
            <v>A2.1</v>
          </cell>
        </row>
        <row r="16">
          <cell r="C16" t="str">
            <v>Chuyên viên</v>
          </cell>
          <cell r="D16" t="str">
            <v>01.003</v>
          </cell>
          <cell r="E16">
            <v>2.34</v>
          </cell>
          <cell r="F16">
            <v>0.33</v>
          </cell>
          <cell r="G16" t="str">
            <v>A1</v>
          </cell>
          <cell r="H16" t="str">
            <v>- - -</v>
          </cell>
        </row>
        <row r="17">
          <cell r="C17" t="str">
            <v>Chuyên viên (cao đẳng)</v>
          </cell>
          <cell r="D17" t="str">
            <v>01a.003</v>
          </cell>
          <cell r="E17">
            <v>2.1</v>
          </cell>
          <cell r="F17">
            <v>0.31</v>
          </cell>
          <cell r="G17" t="str">
            <v>A0</v>
          </cell>
          <cell r="H17" t="str">
            <v>- - -</v>
          </cell>
        </row>
        <row r="18">
          <cell r="C18" t="str">
            <v>Cán sự</v>
          </cell>
          <cell r="D18" t="str">
            <v>01.004</v>
          </cell>
          <cell r="E18">
            <v>1.86</v>
          </cell>
          <cell r="F18">
            <v>0.2</v>
          </cell>
          <cell r="G18" t="str">
            <v>B</v>
          </cell>
          <cell r="H18" t="str">
            <v>- - -</v>
          </cell>
        </row>
        <row r="19">
          <cell r="C19" t="str">
            <v>Thanh tra viên cao cấp</v>
          </cell>
          <cell r="D19" t="str">
            <v>04.023</v>
          </cell>
          <cell r="E19">
            <v>6.2</v>
          </cell>
          <cell r="F19">
            <v>0.36</v>
          </cell>
          <cell r="G19" t="str">
            <v>A3</v>
          </cell>
          <cell r="H19" t="str">
            <v>A3.1</v>
          </cell>
        </row>
        <row r="20">
          <cell r="C20" t="str">
            <v>Thanh tra viên chính</v>
          </cell>
          <cell r="D20" t="str">
            <v>04.024</v>
          </cell>
          <cell r="E20">
            <v>4.4000000000000004</v>
          </cell>
          <cell r="F20">
            <v>0.34</v>
          </cell>
          <cell r="G20" t="str">
            <v>A2</v>
          </cell>
          <cell r="H20" t="str">
            <v>A2.1</v>
          </cell>
        </row>
        <row r="21">
          <cell r="C21" t="str">
            <v>Thanh tra viên</v>
          </cell>
          <cell r="D21" t="str">
            <v>04.025</v>
          </cell>
          <cell r="E21">
            <v>2.34</v>
          </cell>
          <cell r="F21">
            <v>0.33</v>
          </cell>
          <cell r="G21" t="str">
            <v>A1</v>
          </cell>
          <cell r="H21" t="str">
            <v>- - -</v>
          </cell>
        </row>
        <row r="22">
          <cell r="C22" t="str">
            <v>Kiểm tra viên</v>
          </cell>
          <cell r="D22" t="str">
            <v>04,025A</v>
          </cell>
          <cell r="E22">
            <v>2.34</v>
          </cell>
          <cell r="F22">
            <v>0.33</v>
          </cell>
          <cell r="G22" t="str">
            <v>A1</v>
          </cell>
          <cell r="H22" t="str">
            <v>- - -</v>
          </cell>
        </row>
        <row r="23">
          <cell r="C23" t="str">
            <v>Thẩm tra viên</v>
          </cell>
          <cell r="D23" t="str">
            <v>03.230</v>
          </cell>
          <cell r="E23">
            <v>2.34</v>
          </cell>
          <cell r="F23">
            <v>0.33</v>
          </cell>
          <cell r="G23" t="str">
            <v>A1</v>
          </cell>
          <cell r="H23" t="str">
            <v>- - -</v>
          </cell>
        </row>
        <row r="24">
          <cell r="C24" t="str">
            <v>Thư viện viên hạng II</v>
          </cell>
          <cell r="D24" t="str">
            <v>V.10.02.05</v>
          </cell>
          <cell r="E24">
            <v>4</v>
          </cell>
          <cell r="F24">
            <v>0.34</v>
          </cell>
          <cell r="G24" t="str">
            <v>A2</v>
          </cell>
          <cell r="H24" t="str">
            <v>A2.2</v>
          </cell>
        </row>
        <row r="25">
          <cell r="C25" t="str">
            <v>Thư viện viên hạng III</v>
          </cell>
          <cell r="D25" t="str">
            <v>V.10.02.06</v>
          </cell>
          <cell r="E25">
            <v>2.34</v>
          </cell>
          <cell r="F25">
            <v>0.33</v>
          </cell>
          <cell r="G25" t="str">
            <v>A1</v>
          </cell>
          <cell r="H25" t="str">
            <v>- - -</v>
          </cell>
        </row>
        <row r="26">
          <cell r="C26" t="str">
            <v>Thư viện viên hạng IV</v>
          </cell>
          <cell r="D26" t="str">
            <v>V.10.02.07</v>
          </cell>
          <cell r="E26">
            <v>1.86</v>
          </cell>
          <cell r="F26">
            <v>0.2</v>
          </cell>
          <cell r="G26" t="str">
            <v>B</v>
          </cell>
          <cell r="H26" t="str">
            <v>- - -</v>
          </cell>
        </row>
        <row r="27">
          <cell r="C27" t="str">
            <v>Thư viện viên (cao đẳng)</v>
          </cell>
          <cell r="D27" t="str">
            <v>17a.170</v>
          </cell>
          <cell r="E27">
            <v>2.1</v>
          </cell>
          <cell r="F27">
            <v>0.31</v>
          </cell>
          <cell r="G27" t="str">
            <v>A0</v>
          </cell>
          <cell r="H27" t="str">
            <v>- - -</v>
          </cell>
        </row>
        <row r="28">
          <cell r="C28" t="str">
            <v>Kỹ sư cao cấp (hạng I)</v>
          </cell>
          <cell r="D28" t="str">
            <v>V.05.02.05</v>
          </cell>
          <cell r="E28">
            <v>6.2</v>
          </cell>
          <cell r="F28">
            <v>0.36</v>
          </cell>
          <cell r="G28" t="str">
            <v>A3</v>
          </cell>
          <cell r="H28" t="str">
            <v>A3.1</v>
          </cell>
        </row>
        <row r="29">
          <cell r="C29" t="str">
            <v>Kỹ sư chính (hạng II)</v>
          </cell>
          <cell r="D29" t="str">
            <v>V.05.02.06</v>
          </cell>
          <cell r="E29">
            <v>4.4000000000000004</v>
          </cell>
          <cell r="F29">
            <v>0.34</v>
          </cell>
          <cell r="G29" t="str">
            <v>A2</v>
          </cell>
          <cell r="H29" t="str">
            <v>A2.1</v>
          </cell>
        </row>
        <row r="30">
          <cell r="C30" t="str">
            <v>Kỹ sư (hạng III)</v>
          </cell>
          <cell r="D30" t="str">
            <v>V.05.02.07</v>
          </cell>
          <cell r="E30">
            <v>2.34</v>
          </cell>
          <cell r="F30">
            <v>0.33</v>
          </cell>
          <cell r="G30" t="str">
            <v>A1</v>
          </cell>
          <cell r="H30" t="str">
            <v>- - -</v>
          </cell>
        </row>
        <row r="31">
          <cell r="C31" t="str">
            <v>Kỹ thuật viên (hạng IV)</v>
          </cell>
          <cell r="D31" t="str">
            <v>V.05.02.08</v>
          </cell>
          <cell r="E31">
            <v>1.86</v>
          </cell>
          <cell r="F31">
            <v>0.2</v>
          </cell>
          <cell r="G31" t="str">
            <v>B</v>
          </cell>
          <cell r="H31" t="str">
            <v>- - -</v>
          </cell>
        </row>
        <row r="32">
          <cell r="C32" t="str">
            <v>Bác sĩ cao cấp (hạng I)</v>
          </cell>
          <cell r="D32" t="str">
            <v>V.08.01.01</v>
          </cell>
          <cell r="E32">
            <v>6.2</v>
          </cell>
          <cell r="F32">
            <v>0.36</v>
          </cell>
          <cell r="G32" t="str">
            <v>A3</v>
          </cell>
          <cell r="H32" t="str">
            <v>A3.1</v>
          </cell>
        </row>
        <row r="33">
          <cell r="C33" t="str">
            <v>Bác sĩ chính (hạng II)</v>
          </cell>
          <cell r="D33" t="str">
            <v>V.08.01.02</v>
          </cell>
          <cell r="E33">
            <v>4.4000000000000004</v>
          </cell>
          <cell r="F33">
            <v>0.34</v>
          </cell>
          <cell r="G33" t="str">
            <v>A2</v>
          </cell>
          <cell r="H33" t="str">
            <v>A2.1</v>
          </cell>
        </row>
        <row r="34">
          <cell r="C34" t="str">
            <v>Bác sĩ (hạng III)</v>
          </cell>
          <cell r="D34" t="str">
            <v>V.08.01.03</v>
          </cell>
          <cell r="E34">
            <v>2.34</v>
          </cell>
          <cell r="F34">
            <v>0.33</v>
          </cell>
          <cell r="G34" t="str">
            <v>A1</v>
          </cell>
          <cell r="H34" t="str">
            <v>- - -</v>
          </cell>
        </row>
        <row r="35">
          <cell r="C35" t="str">
            <v>Y sĩ (hạng IV)</v>
          </cell>
          <cell r="D35" t="str">
            <v>V.08.01.04</v>
          </cell>
          <cell r="E35">
            <v>1.86</v>
          </cell>
          <cell r="F35">
            <v>0.2</v>
          </cell>
          <cell r="G35" t="str">
            <v>B</v>
          </cell>
          <cell r="H35" t="str">
            <v>- - -</v>
          </cell>
        </row>
        <row r="36">
          <cell r="C36" t="str">
            <v>Biên tập viên hạng I</v>
          </cell>
          <cell r="D36" t="str">
            <v>V1.11.01.01</v>
          </cell>
          <cell r="E36">
            <v>6.2</v>
          </cell>
          <cell r="F36">
            <v>0.36</v>
          </cell>
          <cell r="G36" t="str">
            <v>A3</v>
          </cell>
          <cell r="H36" t="str">
            <v>A3.1</v>
          </cell>
        </row>
        <row r="37">
          <cell r="C37" t="str">
            <v>Biên tập viên hạng II</v>
          </cell>
          <cell r="D37" t="str">
            <v>V1.11.01.02</v>
          </cell>
          <cell r="E37">
            <v>4.4000000000000004</v>
          </cell>
          <cell r="F37">
            <v>0.34</v>
          </cell>
          <cell r="G37" t="str">
            <v>A2</v>
          </cell>
          <cell r="H37" t="str">
            <v>A2.1</v>
          </cell>
        </row>
        <row r="38">
          <cell r="C38" t="str">
            <v>Biên tập viên hạng III</v>
          </cell>
          <cell r="D38" t="str">
            <v>V1.11.01.03</v>
          </cell>
          <cell r="E38">
            <v>2.34</v>
          </cell>
          <cell r="F38">
            <v>0.33</v>
          </cell>
          <cell r="G38" t="str">
            <v>A1</v>
          </cell>
          <cell r="H38" t="str">
            <v>- - -</v>
          </cell>
        </row>
        <row r="39">
          <cell r="C39" t="str">
            <v>Phóng viên hạng I</v>
          </cell>
          <cell r="D39" t="str">
            <v>V1.11.01.04</v>
          </cell>
          <cell r="E39">
            <v>6.2</v>
          </cell>
          <cell r="F39">
            <v>0.36</v>
          </cell>
          <cell r="G39" t="str">
            <v>A3</v>
          </cell>
          <cell r="H39" t="str">
            <v>A3.1</v>
          </cell>
        </row>
        <row r="40">
          <cell r="C40" t="str">
            <v>Phóng viên hạng II</v>
          </cell>
          <cell r="D40" t="str">
            <v>V1.11.01.05</v>
          </cell>
          <cell r="E40">
            <v>4.4000000000000004</v>
          </cell>
          <cell r="F40">
            <v>0.34</v>
          </cell>
          <cell r="G40" t="str">
            <v>A2</v>
          </cell>
          <cell r="H40" t="str">
            <v>A2.1</v>
          </cell>
        </row>
        <row r="41">
          <cell r="C41" t="str">
            <v>Phóng viên hạng III</v>
          </cell>
          <cell r="D41" t="str">
            <v>V1.11.01.06</v>
          </cell>
          <cell r="E41">
            <v>2.34</v>
          </cell>
          <cell r="F41">
            <v>0.33</v>
          </cell>
          <cell r="G41" t="str">
            <v>A1</v>
          </cell>
          <cell r="H41" t="str">
            <v>- - -</v>
          </cell>
        </row>
        <row r="42">
          <cell r="C42" t="str">
            <v>Biên tập viên chính</v>
          </cell>
          <cell r="D42" t="str">
            <v>17.140</v>
          </cell>
          <cell r="E42">
            <v>4.4000000000000004</v>
          </cell>
          <cell r="F42">
            <v>0.34</v>
          </cell>
          <cell r="G42" t="str">
            <v>A2</v>
          </cell>
          <cell r="H42" t="str">
            <v>A2.1</v>
          </cell>
        </row>
        <row r="43">
          <cell r="C43" t="str">
            <v>Phóng viên chính</v>
          </cell>
          <cell r="D43" t="str">
            <v>17.143</v>
          </cell>
          <cell r="E43">
            <v>4.4000000000000004</v>
          </cell>
          <cell r="F43">
            <v>0.34</v>
          </cell>
          <cell r="G43" t="str">
            <v>A2</v>
          </cell>
          <cell r="H43" t="str">
            <v>A2.1</v>
          </cell>
        </row>
        <row r="44">
          <cell r="C44" t="str">
            <v>Kế toán viên cao cấp</v>
          </cell>
          <cell r="D44" t="str">
            <v>06.029</v>
          </cell>
          <cell r="E44">
            <v>5.75</v>
          </cell>
          <cell r="F44">
            <v>0.36</v>
          </cell>
          <cell r="G44" t="str">
            <v>A3</v>
          </cell>
          <cell r="H44" t="str">
            <v>A3.2</v>
          </cell>
        </row>
        <row r="45">
          <cell r="C45" t="str">
            <v>Kế toán viên chính</v>
          </cell>
          <cell r="D45" t="str">
            <v>06.030</v>
          </cell>
          <cell r="E45">
            <v>4</v>
          </cell>
          <cell r="F45">
            <v>0.34</v>
          </cell>
          <cell r="G45" t="str">
            <v>A2</v>
          </cell>
          <cell r="H45" t="str">
            <v>A2.2</v>
          </cell>
        </row>
        <row r="46">
          <cell r="C46" t="str">
            <v>Kế toán viên</v>
          </cell>
          <cell r="D46" t="str">
            <v>06.031</v>
          </cell>
          <cell r="E46">
            <v>2.34</v>
          </cell>
          <cell r="F46">
            <v>0.33</v>
          </cell>
          <cell r="G46" t="str">
            <v>A1</v>
          </cell>
          <cell r="H46" t="str">
            <v>- - -</v>
          </cell>
        </row>
        <row r="47">
          <cell r="C47" t="str">
            <v>Kế toán viên (cao đẳng)</v>
          </cell>
          <cell r="D47" t="str">
            <v>06a.031</v>
          </cell>
          <cell r="E47">
            <v>2.1</v>
          </cell>
          <cell r="F47">
            <v>0.31</v>
          </cell>
          <cell r="G47" t="str">
            <v>A0</v>
          </cell>
          <cell r="H47" t="str">
            <v>- - -</v>
          </cell>
        </row>
        <row r="48">
          <cell r="C48" t="str">
            <v>Kế toán viên trung cấp</v>
          </cell>
          <cell r="D48" t="str">
            <v>06.032</v>
          </cell>
          <cell r="E48">
            <v>1.86</v>
          </cell>
          <cell r="F48">
            <v>0.2</v>
          </cell>
          <cell r="G48" t="str">
            <v>B</v>
          </cell>
          <cell r="H48" t="str">
            <v>- - -</v>
          </cell>
        </row>
        <row r="49">
          <cell r="C49" t="str">
            <v>Lưu trữ viên</v>
          </cell>
          <cell r="D49" t="str">
            <v>02.014</v>
          </cell>
          <cell r="E49">
            <v>2.34</v>
          </cell>
          <cell r="F49">
            <v>0.33</v>
          </cell>
          <cell r="G49" t="str">
            <v>A1</v>
          </cell>
          <cell r="H49" t="str">
            <v>- - -</v>
          </cell>
        </row>
        <row r="50">
          <cell r="C50" t="str">
            <v>Lưu trữ viên (cao đẳng)</v>
          </cell>
          <cell r="D50" t="str">
            <v>02a.014</v>
          </cell>
          <cell r="E50">
            <v>2.1</v>
          </cell>
          <cell r="F50">
            <v>0.31</v>
          </cell>
          <cell r="G50" t="str">
            <v>A0</v>
          </cell>
          <cell r="H50" t="str">
            <v>- - -</v>
          </cell>
        </row>
        <row r="51">
          <cell r="C51" t="str">
            <v>Lưu trữ viên trung cấp</v>
          </cell>
          <cell r="D51" t="str">
            <v>02.015</v>
          </cell>
          <cell r="E51">
            <v>1.86</v>
          </cell>
          <cell r="F51">
            <v>0.2</v>
          </cell>
          <cell r="G51" t="str">
            <v>B</v>
          </cell>
          <cell r="H51" t="str">
            <v>- - -</v>
          </cell>
        </row>
        <row r="52">
          <cell r="C52" t="str">
            <v>Kỹ Thuật viên đánh máy</v>
          </cell>
          <cell r="D52" t="str">
            <v>01.005</v>
          </cell>
          <cell r="E52">
            <v>2.0499999999999998</v>
          </cell>
          <cell r="F52">
            <v>0.18</v>
          </cell>
          <cell r="G52" t="str">
            <v>C</v>
          </cell>
          <cell r="H52" t="str">
            <v>Nhân viên</v>
          </cell>
        </row>
        <row r="53">
          <cell r="C53" t="str">
            <v>Nhân viên đánh máy</v>
          </cell>
          <cell r="D53" t="str">
            <v>01.006</v>
          </cell>
          <cell r="E53">
            <v>1.5</v>
          </cell>
          <cell r="F53">
            <v>0.18</v>
          </cell>
          <cell r="G53" t="str">
            <v>C</v>
          </cell>
          <cell r="H53" t="str">
            <v>Nhân viên</v>
          </cell>
        </row>
        <row r="54">
          <cell r="C54" t="str">
            <v>Nhân viên kỹ thuật</v>
          </cell>
          <cell r="D54" t="str">
            <v>01.007</v>
          </cell>
          <cell r="E54">
            <v>1.65</v>
          </cell>
          <cell r="F54">
            <v>0.18</v>
          </cell>
          <cell r="G54" t="str">
            <v>C</v>
          </cell>
          <cell r="H54" t="str">
            <v>Nhân viên</v>
          </cell>
        </row>
        <row r="55">
          <cell r="C55" t="str">
            <v>Nhân viên văn thư</v>
          </cell>
          <cell r="D55" t="str">
            <v>01.008</v>
          </cell>
          <cell r="E55">
            <v>1.35</v>
          </cell>
          <cell r="F55">
            <v>0.18</v>
          </cell>
          <cell r="G55" t="str">
            <v>C</v>
          </cell>
          <cell r="H55" t="str">
            <v>Nhân viên</v>
          </cell>
        </row>
        <row r="56">
          <cell r="C56" t="str">
            <v>Nhân viên phục vụ</v>
          </cell>
          <cell r="D56" t="str">
            <v>01.009</v>
          </cell>
          <cell r="E56">
            <v>1</v>
          </cell>
          <cell r="F56">
            <v>0.18</v>
          </cell>
          <cell r="G56" t="str">
            <v>C</v>
          </cell>
          <cell r="H56" t="str">
            <v>Nhân viên</v>
          </cell>
        </row>
        <row r="57">
          <cell r="C57" t="str">
            <v>Lái xe cơ quan</v>
          </cell>
          <cell r="D57" t="str">
            <v>01.010</v>
          </cell>
          <cell r="E57">
            <v>2.0499999999999998</v>
          </cell>
          <cell r="F57">
            <v>0.18</v>
          </cell>
          <cell r="G57" t="str">
            <v>C</v>
          </cell>
          <cell r="H57" t="str">
            <v>Nhân viên</v>
          </cell>
        </row>
        <row r="58">
          <cell r="C58" t="str">
            <v>Nhân viên bảo vệ</v>
          </cell>
          <cell r="D58" t="str">
            <v>01.011</v>
          </cell>
          <cell r="E58">
            <v>1.5</v>
          </cell>
          <cell r="F58">
            <v>0.18</v>
          </cell>
          <cell r="G58" t="str">
            <v>C</v>
          </cell>
          <cell r="H58" t="str">
            <v>Nhân viên</v>
          </cell>
        </row>
        <row r="59">
          <cell r="C59" t="str">
            <v>Thủ kho bảo quản</v>
          </cell>
          <cell r="D59" t="str">
            <v>19.185</v>
          </cell>
          <cell r="E59">
            <v>1.65</v>
          </cell>
          <cell r="F59">
            <v>0.18</v>
          </cell>
          <cell r="G59" t="str">
            <v>C</v>
          </cell>
          <cell r="H59" t="str">
            <v>Nhân viên</v>
          </cell>
        </row>
        <row r="60">
          <cell r="C60" t="str">
            <v>Thủ quỹ</v>
          </cell>
          <cell r="D60" t="str">
            <v>06.035</v>
          </cell>
          <cell r="E60">
            <v>1.5</v>
          </cell>
          <cell r="F60">
            <v>0.18</v>
          </cell>
          <cell r="G60" t="str">
            <v>C</v>
          </cell>
          <cell r="H60" t="str">
            <v>Nhân viên</v>
          </cell>
        </row>
        <row r="62">
          <cell r="C62" t="str">
            <v>CHỨC VỤ</v>
          </cell>
          <cell r="D62" t="str">
            <v>PC CV</v>
          </cell>
        </row>
        <row r="63">
          <cell r="C63" t="str">
            <v>Giám đốc Học viện</v>
          </cell>
          <cell r="D63">
            <v>1.25</v>
          </cell>
        </row>
        <row r="64">
          <cell r="C64" t="str">
            <v>Phó Giám đốc Học viện</v>
          </cell>
          <cell r="D64">
            <v>1.1000000000000001</v>
          </cell>
        </row>
        <row r="65">
          <cell r="C65" t="str">
            <v>Nguyên Phó Giám đốc Học viện</v>
          </cell>
          <cell r="D65">
            <v>1.1000000000000001</v>
          </cell>
        </row>
        <row r="66">
          <cell r="C66" t="str">
            <v>Trưởng khoa</v>
          </cell>
          <cell r="D66">
            <v>1</v>
          </cell>
        </row>
        <row r="67">
          <cell r="C67" t="str">
            <v>Nguyên Trưởng khoa</v>
          </cell>
          <cell r="D67">
            <v>1</v>
          </cell>
        </row>
        <row r="68">
          <cell r="C68" t="str">
            <v>Q. Trưởng khoa</v>
          </cell>
          <cell r="D68">
            <v>1</v>
          </cell>
        </row>
        <row r="69">
          <cell r="C69" t="str">
            <v>Nguyên Q. Trưởng khoa</v>
          </cell>
          <cell r="D69">
            <v>1</v>
          </cell>
        </row>
        <row r="70">
          <cell r="C70" t="str">
            <v>Giám đốc phân viện</v>
          </cell>
          <cell r="D70">
            <v>1</v>
          </cell>
        </row>
        <row r="71">
          <cell r="C71" t="str">
            <v>Trưởng ban</v>
          </cell>
          <cell r="D71">
            <v>1</v>
          </cell>
        </row>
        <row r="72">
          <cell r="C72" t="str">
            <v>Nguyên Trưởng ban</v>
          </cell>
          <cell r="D72">
            <v>1</v>
          </cell>
        </row>
        <row r="73">
          <cell r="C73" t="str">
            <v>Tổng Biên tập</v>
          </cell>
          <cell r="D73">
            <v>1</v>
          </cell>
        </row>
        <row r="74">
          <cell r="C74" t="str">
            <v>Viện Trưởng</v>
          </cell>
          <cell r="D74">
            <v>1</v>
          </cell>
        </row>
        <row r="75">
          <cell r="C75" t="str">
            <v>Nguyên Viện Trưởng</v>
          </cell>
          <cell r="D75">
            <v>1</v>
          </cell>
        </row>
        <row r="76">
          <cell r="C76" t="str">
            <v>Giám đốc (cấp vụ)</v>
          </cell>
          <cell r="D76">
            <v>1</v>
          </cell>
        </row>
        <row r="77">
          <cell r="C77" t="str">
            <v>Chánh Văn phòng</v>
          </cell>
          <cell r="D77">
            <v>1</v>
          </cell>
        </row>
        <row r="78">
          <cell r="C78" t="str">
            <v>Phó Giám đốc Phân viện</v>
          </cell>
          <cell r="D78">
            <v>0.8</v>
          </cell>
        </row>
        <row r="79">
          <cell r="C79" t="str">
            <v>Phó Trưởng khoa</v>
          </cell>
          <cell r="D79">
            <v>0.8</v>
          </cell>
        </row>
        <row r="80">
          <cell r="C80" t="str">
            <v>Nguyên Phó Trưởng khoa</v>
          </cell>
          <cell r="D80">
            <v>0.8</v>
          </cell>
        </row>
        <row r="81">
          <cell r="C81" t="str">
            <v>Phó Trưởng ban</v>
          </cell>
          <cell r="D81">
            <v>0.8</v>
          </cell>
        </row>
        <row r="82">
          <cell r="C82" t="str">
            <v>Phó Trưởng ban (PT)</v>
          </cell>
          <cell r="D82">
            <v>0.8</v>
          </cell>
        </row>
        <row r="83">
          <cell r="C83" t="str">
            <v>Nguyên Phó Trưởng ban</v>
          </cell>
          <cell r="D83">
            <v>0.8</v>
          </cell>
        </row>
        <row r="84">
          <cell r="C84" t="str">
            <v>Phó Tổng biên tập</v>
          </cell>
          <cell r="D84">
            <v>0.8</v>
          </cell>
        </row>
        <row r="85">
          <cell r="C85" t="str">
            <v>Phó Viện trưởng</v>
          </cell>
          <cell r="D85">
            <v>0.8</v>
          </cell>
        </row>
        <row r="86">
          <cell r="C86" t="str">
            <v>Nguyên Phó Viện trưởng</v>
          </cell>
          <cell r="D86">
            <v>0.8</v>
          </cell>
        </row>
        <row r="87">
          <cell r="C87" t="str">
            <v>Phó Giám đốc (cấp vụ)</v>
          </cell>
          <cell r="D87">
            <v>0.8</v>
          </cell>
        </row>
        <row r="88">
          <cell r="C88" t="str">
            <v>Phó Chánh Văn phòng</v>
          </cell>
          <cell r="D88">
            <v>0.8</v>
          </cell>
        </row>
        <row r="89">
          <cell r="C89" t="str">
            <v>Giám đốc (cấp phòng)</v>
          </cell>
          <cell r="D89">
            <v>0.6</v>
          </cell>
        </row>
        <row r="90">
          <cell r="C90" t="str">
            <v>Chánh Văn phòng (cấp phòng)</v>
          </cell>
          <cell r="D90">
            <v>0.6</v>
          </cell>
        </row>
        <row r="91">
          <cell r="C91" t="str">
            <v>Trưởng khoa (cấp phòng)</v>
          </cell>
          <cell r="D91">
            <v>0.6</v>
          </cell>
        </row>
        <row r="92">
          <cell r="C92" t="str">
            <v>Trưởng phòng</v>
          </cell>
          <cell r="D92">
            <v>0.6</v>
          </cell>
        </row>
        <row r="93">
          <cell r="C93" t="str">
            <v>Q. Trưởng phòng</v>
          </cell>
          <cell r="D93">
            <v>0.6</v>
          </cell>
        </row>
        <row r="94">
          <cell r="C94" t="str">
            <v>Trưởng bộ môn</v>
          </cell>
          <cell r="D94">
            <v>0.6</v>
          </cell>
        </row>
        <row r="95">
          <cell r="C95" t="str">
            <v>Nguyên Trưởng bộ môn</v>
          </cell>
          <cell r="D95">
            <v>0.6</v>
          </cell>
        </row>
        <row r="96">
          <cell r="C96" t="str">
            <v>Trưởng ban (cấp phòng)</v>
          </cell>
          <cell r="D96">
            <v>0.6</v>
          </cell>
        </row>
        <row r="97">
          <cell r="C97" t="str">
            <v>Chủ nhiệm (cấp phòng)</v>
          </cell>
          <cell r="D97">
            <v>0.6</v>
          </cell>
        </row>
        <row r="98">
          <cell r="C98" t="str">
            <v>Đội Trưởng (cấp phòng)</v>
          </cell>
          <cell r="D98">
            <v>0.6</v>
          </cell>
        </row>
        <row r="99">
          <cell r="C99" t="str">
            <v>Phó Trưởng phòng</v>
          </cell>
          <cell r="D99">
            <v>0.4</v>
          </cell>
        </row>
        <row r="100">
          <cell r="C100" t="str">
            <v>Phó Trưởng phòng (PT)</v>
          </cell>
          <cell r="D100">
            <v>0.4</v>
          </cell>
        </row>
        <row r="101">
          <cell r="C101" t="str">
            <v>Phó Trưởng bộ môn</v>
          </cell>
          <cell r="D101">
            <v>0.4</v>
          </cell>
        </row>
        <row r="102">
          <cell r="C102" t="str">
            <v>Nguyên Phó Trưởng bộ môn</v>
          </cell>
          <cell r="D102">
            <v>0.4</v>
          </cell>
        </row>
        <row r="103">
          <cell r="C103" t="str">
            <v>Phó Trưởng ban (cấp phòng)</v>
          </cell>
          <cell r="D103">
            <v>0.4</v>
          </cell>
        </row>
        <row r="104">
          <cell r="C104" t="str">
            <v>Phó Trưởng ban (cấp phòng)</v>
          </cell>
          <cell r="D104">
            <v>0.4</v>
          </cell>
        </row>
        <row r="105">
          <cell r="C105" t="str">
            <v>Phó Chủ nhiệm (cấp phòng)</v>
          </cell>
          <cell r="D105">
            <v>0.4</v>
          </cell>
        </row>
        <row r="106">
          <cell r="C106" t="str">
            <v>Phó Giám đốc (cấp phòng)</v>
          </cell>
          <cell r="D106">
            <v>0.4</v>
          </cell>
        </row>
        <row r="107">
          <cell r="C107" t="str">
            <v>Phó Chánh Văn phòng (cấp phòng)</v>
          </cell>
          <cell r="D107">
            <v>0.4</v>
          </cell>
        </row>
        <row r="108">
          <cell r="C108" t="str">
            <v>Đội Phó (cấp phòng)</v>
          </cell>
          <cell r="D108">
            <v>0.4</v>
          </cell>
        </row>
        <row r="116">
          <cell r="C116" t="str">
            <v>Bác sĩ cao cấp</v>
          </cell>
          <cell r="D116" t="str">
            <v>16.116</v>
          </cell>
          <cell r="E116">
            <v>6.2</v>
          </cell>
          <cell r="F116">
            <v>0.36</v>
          </cell>
          <cell r="G116" t="str">
            <v>A3</v>
          </cell>
          <cell r="H116" t="str">
            <v>A3.1</v>
          </cell>
        </row>
        <row r="117">
          <cell r="C117" t="str">
            <v>Bác sĩ chính</v>
          </cell>
          <cell r="D117" t="str">
            <v xml:space="preserve"> </v>
          </cell>
          <cell r="E117">
            <v>4.4000000000000004</v>
          </cell>
          <cell r="F117">
            <v>0.34</v>
          </cell>
          <cell r="G117" t="str">
            <v>A2</v>
          </cell>
          <cell r="H117" t="str">
            <v>A2.1</v>
          </cell>
        </row>
        <row r="118">
          <cell r="C118" t="str">
            <v>Bác sĩ</v>
          </cell>
          <cell r="D118" t="str">
            <v>16.118</v>
          </cell>
          <cell r="E118">
            <v>2.34</v>
          </cell>
          <cell r="F118">
            <v>0.33</v>
          </cell>
          <cell r="G118" t="str">
            <v>A1</v>
          </cell>
          <cell r="H118" t="str">
            <v>- - -</v>
          </cell>
        </row>
        <row r="119">
          <cell r="C119" t="str">
            <v>Y sĩ</v>
          </cell>
          <cell r="D119" t="str">
            <v>16.119</v>
          </cell>
          <cell r="E119">
            <v>1.86</v>
          </cell>
          <cell r="F119">
            <v>0.2</v>
          </cell>
          <cell r="G119" t="str">
            <v>B</v>
          </cell>
          <cell r="H119" t="str">
            <v>- - -</v>
          </cell>
        </row>
        <row r="120">
          <cell r="C120" t="str">
            <v>Biên tập viên cao cấp</v>
          </cell>
          <cell r="D120" t="str">
            <v>17.139</v>
          </cell>
          <cell r="E120">
            <v>6.2</v>
          </cell>
          <cell r="F120">
            <v>0.36</v>
          </cell>
          <cell r="G120" t="str">
            <v>A3</v>
          </cell>
          <cell r="H120" t="str">
            <v>A3.1</v>
          </cell>
        </row>
        <row r="121">
          <cell r="C121" t="str">
            <v>Biên tập viên</v>
          </cell>
          <cell r="D121" t="str">
            <v>17.141</v>
          </cell>
          <cell r="E121">
            <v>2.34</v>
          </cell>
          <cell r="F121">
            <v>0.33</v>
          </cell>
          <cell r="G121" t="str">
            <v>A1</v>
          </cell>
          <cell r="H121" t="str">
            <v>- - -</v>
          </cell>
        </row>
        <row r="122">
          <cell r="C122" t="str">
            <v>Phóng viên cao cấp</v>
          </cell>
          <cell r="D122" t="str">
            <v>17.142</v>
          </cell>
          <cell r="E122">
            <v>6.2</v>
          </cell>
          <cell r="F122">
            <v>0.36</v>
          </cell>
          <cell r="G122" t="str">
            <v>A3</v>
          </cell>
          <cell r="H122" t="str">
            <v>A3.1</v>
          </cell>
        </row>
        <row r="123">
          <cell r="C123" t="str">
            <v>Phóng viên</v>
          </cell>
          <cell r="D123" t="str">
            <v>17.144</v>
          </cell>
          <cell r="E123">
            <v>2.34</v>
          </cell>
          <cell r="F123">
            <v>0.33</v>
          </cell>
          <cell r="G123" t="str">
            <v>A1</v>
          </cell>
          <cell r="H123" t="str">
            <v>- - -</v>
          </cell>
        </row>
        <row r="125">
          <cell r="C125" t="str">
            <v>Thư viện viên chính</v>
          </cell>
          <cell r="D125" t="str">
            <v>17.169</v>
          </cell>
          <cell r="E125">
            <v>4</v>
          </cell>
          <cell r="F125">
            <v>0.34</v>
          </cell>
          <cell r="G125" t="str">
            <v>A2</v>
          </cell>
          <cell r="H125" t="str">
            <v>A2.2</v>
          </cell>
        </row>
        <row r="126">
          <cell r="C126" t="str">
            <v>Thư viện viên</v>
          </cell>
          <cell r="D126" t="str">
            <v>17.170</v>
          </cell>
          <cell r="E126">
            <v>2.34</v>
          </cell>
          <cell r="F126">
            <v>0.33</v>
          </cell>
          <cell r="G126" t="str">
            <v>A1</v>
          </cell>
          <cell r="H126" t="str">
            <v>- - -</v>
          </cell>
        </row>
        <row r="127">
          <cell r="C127" t="str">
            <v>Thư viện viên trung cấp</v>
          </cell>
          <cell r="D127" t="str">
            <v>17.171</v>
          </cell>
          <cell r="E127">
            <v>1.86</v>
          </cell>
          <cell r="F127">
            <v>0.2</v>
          </cell>
          <cell r="G127" t="str">
            <v>B</v>
          </cell>
          <cell r="H127" t="str">
            <v>- -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47"/>
  <sheetViews>
    <sheetView view="pageBreakPreview" topLeftCell="B38" zoomScale="115" zoomScaleNormal="100" zoomScaleSheetLayoutView="115" workbookViewId="0">
      <selection activeCell="AM32" sqref="AM32:AN33"/>
    </sheetView>
  </sheetViews>
  <sheetFormatPr defaultRowHeight="12.75" x14ac:dyDescent="0.2"/>
  <cols>
    <col min="1" max="1" width="5.7109375" style="517" hidden="1" customWidth="1"/>
    <col min="2" max="2" width="3.5703125" style="518" customWidth="1"/>
    <col min="3" max="3" width="5" style="517" hidden="1" customWidth="1"/>
    <col min="4" max="4" width="7.140625" style="519" hidden="1" customWidth="1"/>
    <col min="5" max="5" width="16.42578125" style="118" customWidth="1"/>
    <col min="6" max="6" width="3.42578125" style="498" customWidth="1"/>
    <col min="7" max="7" width="5.5703125" style="414" hidden="1" customWidth="1"/>
    <col min="8" max="8" width="0.85546875" style="414" hidden="1" customWidth="1"/>
    <col min="9" max="9" width="4.5703125" style="414" hidden="1" customWidth="1"/>
    <col min="10" max="10" width="1.5703125" style="137" hidden="1" customWidth="1"/>
    <col min="11" max="12" width="7.140625" style="137" hidden="1" customWidth="1"/>
    <col min="13" max="13" width="4.7109375" style="137" customWidth="1"/>
    <col min="14" max="14" width="7.140625" style="137" hidden="1" customWidth="1"/>
    <col min="15" max="16" width="3" style="137" hidden="1" customWidth="1"/>
    <col min="17" max="17" width="3" style="520" hidden="1" customWidth="1"/>
    <col min="18" max="18" width="18.140625" style="521" hidden="1" customWidth="1"/>
    <col min="19" max="19" width="23.140625" style="522" customWidth="1"/>
    <col min="20" max="20" width="2.28515625" style="522" hidden="1" customWidth="1"/>
    <col min="21" max="21" width="10.7109375" style="523" hidden="1" customWidth="1"/>
    <col min="22" max="22" width="1.140625" style="524" hidden="1" customWidth="1"/>
    <col min="23" max="23" width="11.140625" style="116" customWidth="1"/>
    <col min="24" max="24" width="8.7109375" style="525" customWidth="1"/>
    <col min="25" max="25" width="8" style="526" hidden="1" customWidth="1"/>
    <col min="26" max="26" width="7.85546875" style="526" hidden="1" customWidth="1"/>
    <col min="27" max="27" width="3.28515625" style="527" hidden="1" customWidth="1"/>
    <col min="28" max="28" width="2.85546875" style="527" customWidth="1"/>
    <col min="29" max="29" width="1.7109375" style="528" customWidth="1"/>
    <col min="30" max="30" width="2.5703125" style="529" customWidth="1"/>
    <col min="31" max="31" width="4.140625" style="530" customWidth="1"/>
    <col min="32" max="32" width="4" style="530" customWidth="1"/>
    <col min="33" max="33" width="2.28515625" style="530" customWidth="1"/>
    <col min="34" max="34" width="0.42578125" style="529" hidden="1" customWidth="1"/>
    <col min="35" max="35" width="0.140625" style="531" customWidth="1"/>
    <col min="36" max="36" width="3.140625" style="119" customWidth="1"/>
    <col min="37" max="37" width="1.28515625" style="528" customWidth="1"/>
    <col min="38" max="38" width="5.42578125" style="122" customWidth="1"/>
    <col min="39" max="39" width="5.140625" style="122" customWidth="1"/>
    <col min="40" max="40" width="9" style="122" customWidth="1"/>
    <col min="41" max="41" width="2.85546875" style="532" customWidth="1"/>
    <col min="42" max="42" width="1.5703125" style="528" customWidth="1"/>
    <col min="43" max="43" width="2.5703125" style="533" customWidth="1"/>
    <col min="44" max="44" width="5.28515625" style="534" customWidth="1"/>
    <col min="45" max="45" width="2" style="534" customWidth="1"/>
    <col min="46" max="46" width="2.85546875" style="529" hidden="1" customWidth="1"/>
    <col min="47" max="47" width="0.85546875" style="531" hidden="1" customWidth="1"/>
    <col min="48" max="48" width="2.7109375" style="119" customWidth="1"/>
    <col min="49" max="49" width="1" style="528" customWidth="1"/>
    <col min="50" max="50" width="4.5703125" style="122" customWidth="1"/>
    <col min="51" max="51" width="6.7109375" style="535" customWidth="1"/>
    <col min="52" max="52" width="9.140625" style="119" customWidth="1"/>
    <col min="53" max="53" width="5.140625" style="536" customWidth="1"/>
    <col min="54" max="54" width="10.85546875" style="527" customWidth="1"/>
    <col min="55" max="55" width="4.7109375" style="537" customWidth="1"/>
    <col min="56" max="56" width="3.42578125" style="529" customWidth="1"/>
    <col min="57" max="57" width="5.85546875" style="120" customWidth="1"/>
    <col min="58" max="58" width="4.42578125" style="532" customWidth="1"/>
    <col min="59" max="59" width="4.140625" style="529" customWidth="1"/>
    <col min="60" max="60" width="4.7109375" style="532" customWidth="1"/>
    <col min="61" max="61" width="7.5703125" style="120" customWidth="1"/>
    <col min="62" max="62" width="10" style="529" customWidth="1"/>
    <col min="63" max="63" width="8.7109375" style="538" customWidth="1"/>
    <col min="64" max="64" width="4.7109375" style="539" customWidth="1"/>
    <col min="65" max="65" width="4.5703125" style="540" customWidth="1"/>
    <col min="66" max="66" width="2.42578125" style="536" customWidth="1"/>
    <col min="67" max="67" width="7" style="536" customWidth="1"/>
    <col min="68" max="68" width="3" style="536" customWidth="1"/>
    <col min="69" max="69" width="4.7109375" style="536" customWidth="1"/>
    <col min="70" max="70" width="5.5703125" style="541" customWidth="1"/>
    <col min="71" max="71" width="0.5703125" style="542" customWidth="1"/>
    <col min="72" max="72" width="6.42578125" style="120" customWidth="1"/>
    <col min="73" max="73" width="5.42578125" style="523" customWidth="1"/>
    <col min="74" max="74" width="8.85546875" style="519" customWidth="1"/>
    <col min="75" max="75" width="9.5703125" style="519" customWidth="1"/>
    <col min="76" max="76" width="41.28515625" style="543" customWidth="1"/>
    <col min="77" max="77" width="50.140625" style="543" customWidth="1"/>
    <col min="78" max="78" width="14" style="517" customWidth="1"/>
    <col min="79" max="79" width="8.5703125" style="544" customWidth="1"/>
    <col min="80" max="80" width="4.7109375" style="543" customWidth="1"/>
    <col min="81" max="81" width="4.7109375" style="536" customWidth="1"/>
    <col min="82" max="82" width="7.140625" style="119" customWidth="1"/>
    <col min="83" max="83" width="5.7109375" style="545" customWidth="1"/>
    <col min="84" max="84" width="5.140625" style="517" customWidth="1"/>
    <col min="85" max="87" width="9.28515625" style="536" bestFit="1" customWidth="1"/>
    <col min="88" max="88" width="9.140625" style="536"/>
    <col min="89" max="98" width="9.28515625" style="536" bestFit="1" customWidth="1"/>
    <col min="99" max="101" width="9.140625" style="536"/>
    <col min="102" max="103" width="9.28515625" style="536" bestFit="1" customWidth="1"/>
    <col min="104" max="104" width="11.7109375" style="536" bestFit="1" customWidth="1"/>
    <col min="105" max="105" width="9.140625" style="536"/>
    <col min="106" max="106" width="18.28515625" style="536" customWidth="1"/>
    <col min="107" max="107" width="9.28515625" style="536" bestFit="1" customWidth="1"/>
    <col min="108" max="120" width="9.140625" style="536"/>
    <col min="121" max="121" width="9.28515625" style="536" bestFit="1" customWidth="1"/>
    <col min="122" max="122" width="9.140625" style="536"/>
    <col min="123" max="123" width="9.28515625" style="536" bestFit="1" customWidth="1"/>
    <col min="124" max="127" width="9.140625" style="536"/>
    <col min="128" max="128" width="9.28515625" style="536" bestFit="1" customWidth="1"/>
    <col min="129" max="16384" width="9.140625" style="536"/>
  </cols>
  <sheetData>
    <row r="1" spans="1:144" s="432" customFormat="1" ht="18.75" customHeight="1" x14ac:dyDescent="0.2">
      <c r="A1" s="426"/>
      <c r="B1" s="788" t="s">
        <v>283</v>
      </c>
      <c r="C1" s="788"/>
      <c r="D1" s="788"/>
      <c r="E1" s="788"/>
      <c r="F1" s="788"/>
      <c r="G1" s="788"/>
      <c r="H1" s="788"/>
      <c r="I1" s="788"/>
      <c r="J1" s="788"/>
      <c r="K1" s="788"/>
      <c r="L1" s="788"/>
      <c r="M1" s="788"/>
      <c r="N1" s="788"/>
      <c r="O1" s="788"/>
      <c r="P1" s="788"/>
      <c r="Q1" s="788"/>
      <c r="R1" s="788"/>
      <c r="S1" s="788"/>
      <c r="T1" s="427"/>
      <c r="U1" s="428"/>
      <c r="V1" s="789" t="s">
        <v>144</v>
      </c>
      <c r="W1" s="789"/>
      <c r="X1" s="789"/>
      <c r="Y1" s="789"/>
      <c r="Z1" s="789"/>
      <c r="AA1" s="789"/>
      <c r="AB1" s="789"/>
      <c r="AC1" s="789"/>
      <c r="AD1" s="789"/>
      <c r="AE1" s="789"/>
      <c r="AF1" s="789"/>
      <c r="AG1" s="789"/>
      <c r="AH1" s="789"/>
      <c r="AI1" s="789"/>
      <c r="AJ1" s="789"/>
      <c r="AK1" s="789"/>
      <c r="AL1" s="789"/>
      <c r="AM1" s="789"/>
      <c r="AN1" s="789"/>
      <c r="AO1" s="789"/>
      <c r="AP1" s="789"/>
      <c r="AQ1" s="789"/>
      <c r="AR1" s="429"/>
      <c r="AS1" s="427"/>
      <c r="AT1" s="427"/>
      <c r="AU1" s="430"/>
      <c r="AV1" s="427"/>
      <c r="AW1" s="430"/>
      <c r="AX1" s="427"/>
      <c r="AY1" s="431"/>
      <c r="BV1" s="433"/>
      <c r="BW1" s="433"/>
    </row>
    <row r="2" spans="1:144" s="432" customFormat="1" x14ac:dyDescent="0.2">
      <c r="A2" s="426"/>
      <c r="B2" s="789" t="s">
        <v>431</v>
      </c>
      <c r="C2" s="789"/>
      <c r="D2" s="789"/>
      <c r="E2" s="789"/>
      <c r="F2" s="789"/>
      <c r="G2" s="789"/>
      <c r="H2" s="789"/>
      <c r="I2" s="789"/>
      <c r="J2" s="789"/>
      <c r="K2" s="789"/>
      <c r="L2" s="789"/>
      <c r="M2" s="789"/>
      <c r="N2" s="789"/>
      <c r="O2" s="789"/>
      <c r="P2" s="789"/>
      <c r="Q2" s="789"/>
      <c r="R2" s="789"/>
      <c r="S2" s="789"/>
      <c r="T2" s="427"/>
      <c r="U2" s="428"/>
      <c r="V2" s="789" t="s">
        <v>145</v>
      </c>
      <c r="W2" s="789"/>
      <c r="X2" s="789"/>
      <c r="Y2" s="789"/>
      <c r="Z2" s="789"/>
      <c r="AA2" s="789"/>
      <c r="AB2" s="789"/>
      <c r="AC2" s="789"/>
      <c r="AD2" s="789"/>
      <c r="AE2" s="789"/>
      <c r="AF2" s="789"/>
      <c r="AG2" s="789"/>
      <c r="AH2" s="789"/>
      <c r="AI2" s="789"/>
      <c r="AJ2" s="789"/>
      <c r="AK2" s="789"/>
      <c r="AL2" s="789"/>
      <c r="AM2" s="789"/>
      <c r="AN2" s="789"/>
      <c r="AO2" s="789"/>
      <c r="AP2" s="789"/>
      <c r="AQ2" s="789"/>
      <c r="AR2" s="429"/>
      <c r="AS2" s="427"/>
      <c r="AT2" s="427"/>
      <c r="AU2" s="430"/>
      <c r="AV2" s="427"/>
      <c r="AW2" s="430"/>
      <c r="AX2" s="427"/>
      <c r="AY2" s="431"/>
      <c r="BV2" s="433"/>
      <c r="BW2" s="433"/>
    </row>
    <row r="3" spans="1:144" s="444" customFormat="1" ht="25.5" customHeight="1" x14ac:dyDescent="0.2">
      <c r="A3" s="434"/>
      <c r="B3" s="434"/>
      <c r="C3" s="434"/>
      <c r="D3" s="435"/>
      <c r="E3" s="434"/>
      <c r="F3" s="436"/>
      <c r="G3" s="434"/>
      <c r="H3" s="434"/>
      <c r="I3" s="434"/>
      <c r="J3" s="434"/>
      <c r="K3" s="434"/>
      <c r="L3" s="434"/>
      <c r="M3" s="434"/>
      <c r="N3" s="434"/>
      <c r="O3" s="434"/>
      <c r="P3" s="434"/>
      <c r="Q3" s="435"/>
      <c r="R3" s="437"/>
      <c r="S3" s="438"/>
      <c r="T3" s="438"/>
      <c r="U3" s="439"/>
      <c r="V3" s="790" t="s">
        <v>458</v>
      </c>
      <c r="W3" s="790"/>
      <c r="X3" s="790"/>
      <c r="Y3" s="790"/>
      <c r="Z3" s="790"/>
      <c r="AA3" s="790"/>
      <c r="AB3" s="790"/>
      <c r="AC3" s="790"/>
      <c r="AD3" s="790"/>
      <c r="AE3" s="790"/>
      <c r="AF3" s="790"/>
      <c r="AG3" s="790"/>
      <c r="AH3" s="790"/>
      <c r="AI3" s="790"/>
      <c r="AJ3" s="790"/>
      <c r="AK3" s="790"/>
      <c r="AL3" s="790"/>
      <c r="AM3" s="790"/>
      <c r="AN3" s="790"/>
      <c r="AO3" s="790"/>
      <c r="AP3" s="790"/>
      <c r="AQ3" s="790"/>
      <c r="AR3" s="440"/>
      <c r="AS3" s="441"/>
      <c r="AT3" s="441"/>
      <c r="AU3" s="442"/>
      <c r="AV3" s="441"/>
      <c r="AW3" s="442"/>
      <c r="AX3" s="441"/>
      <c r="AY3" s="443"/>
      <c r="AZ3" s="441"/>
      <c r="BA3" s="441"/>
      <c r="BB3" s="441"/>
      <c r="BC3" s="441"/>
      <c r="BD3" s="441"/>
      <c r="BE3" s="441"/>
      <c r="BF3" s="441"/>
      <c r="BG3" s="441"/>
      <c r="BH3" s="441"/>
      <c r="BI3" s="441"/>
      <c r="BJ3" s="441"/>
      <c r="BK3" s="441"/>
      <c r="BL3" s="441"/>
      <c r="BM3" s="441"/>
      <c r="BN3" s="441"/>
      <c r="BO3" s="441"/>
      <c r="BP3" s="441"/>
      <c r="BQ3" s="441"/>
      <c r="BR3" s="441"/>
      <c r="BS3" s="441"/>
      <c r="BU3" s="441"/>
      <c r="BV3" s="445"/>
      <c r="BW3" s="445"/>
      <c r="BY3" s="446"/>
    </row>
    <row r="4" spans="1:144" s="444" customFormat="1" ht="37.5" customHeight="1" x14ac:dyDescent="0.2">
      <c r="A4" s="447"/>
      <c r="B4" s="787" t="s">
        <v>455</v>
      </c>
      <c r="C4" s="787"/>
      <c r="D4" s="787"/>
      <c r="E4" s="787"/>
      <c r="F4" s="787"/>
      <c r="G4" s="787"/>
      <c r="H4" s="787"/>
      <c r="I4" s="787"/>
      <c r="J4" s="787"/>
      <c r="K4" s="787"/>
      <c r="L4" s="787"/>
      <c r="M4" s="787"/>
      <c r="N4" s="787"/>
      <c r="O4" s="787"/>
      <c r="P4" s="787"/>
      <c r="Q4" s="787"/>
      <c r="R4" s="787"/>
      <c r="S4" s="787"/>
      <c r="T4" s="787"/>
      <c r="U4" s="787"/>
      <c r="V4" s="787"/>
      <c r="W4" s="787"/>
      <c r="X4" s="787"/>
      <c r="Y4" s="787"/>
      <c r="Z4" s="787"/>
      <c r="AA4" s="787"/>
      <c r="AB4" s="787"/>
      <c r="AC4" s="787"/>
      <c r="AD4" s="787"/>
      <c r="AE4" s="787"/>
      <c r="AF4" s="787"/>
      <c r="AG4" s="787"/>
      <c r="AH4" s="787"/>
      <c r="AI4" s="787"/>
      <c r="AJ4" s="787"/>
      <c r="AK4" s="787"/>
      <c r="AL4" s="787"/>
      <c r="AM4" s="787"/>
      <c r="AN4" s="787"/>
      <c r="AO4" s="787"/>
      <c r="AP4" s="787"/>
      <c r="AQ4" s="787"/>
      <c r="AR4" s="787"/>
      <c r="AS4" s="787"/>
      <c r="AT4" s="787"/>
      <c r="AU4" s="787"/>
      <c r="AV4" s="787"/>
      <c r="AW4" s="787"/>
      <c r="AX4" s="787"/>
      <c r="AY4" s="787"/>
      <c r="AZ4" s="448"/>
      <c r="BA4" s="448"/>
      <c r="BB4" s="448"/>
      <c r="BC4" s="448"/>
      <c r="BD4" s="448"/>
      <c r="BE4" s="448"/>
      <c r="BF4" s="448"/>
      <c r="BG4" s="448"/>
      <c r="BH4" s="448"/>
      <c r="BI4" s="448"/>
      <c r="BJ4" s="448"/>
      <c r="BK4" s="448"/>
      <c r="BL4" s="448"/>
      <c r="BM4" s="448"/>
      <c r="BN4" s="448"/>
      <c r="BO4" s="448"/>
      <c r="BP4" s="448"/>
      <c r="BQ4" s="448"/>
      <c r="BR4" s="448"/>
      <c r="BS4" s="448"/>
      <c r="BT4" s="448"/>
      <c r="BU4" s="448"/>
      <c r="BV4" s="445"/>
      <c r="BW4" s="449"/>
      <c r="BX4" s="449"/>
      <c r="BY4" s="446"/>
    </row>
    <row r="5" spans="1:144" s="465" customFormat="1" ht="24.75" customHeight="1" x14ac:dyDescent="0.2">
      <c r="A5" s="450"/>
      <c r="B5" s="796" t="s">
        <v>447</v>
      </c>
      <c r="C5" s="794"/>
      <c r="D5" s="794"/>
      <c r="E5" s="794"/>
      <c r="F5" s="794"/>
      <c r="G5" s="794"/>
      <c r="H5" s="794"/>
      <c r="I5" s="794"/>
      <c r="J5" s="794"/>
      <c r="K5" s="794"/>
      <c r="L5" s="794"/>
      <c r="M5" s="794"/>
      <c r="N5" s="794"/>
      <c r="O5" s="794"/>
      <c r="P5" s="794"/>
      <c r="Q5" s="794"/>
      <c r="R5" s="794"/>
      <c r="S5" s="794"/>
      <c r="T5" s="794"/>
      <c r="U5" s="794"/>
      <c r="V5" s="794"/>
      <c r="W5" s="794"/>
      <c r="X5" s="794"/>
      <c r="Y5" s="794"/>
      <c r="Z5" s="794"/>
      <c r="AA5" s="794"/>
      <c r="AB5" s="794"/>
      <c r="AC5" s="794"/>
      <c r="AD5" s="794"/>
      <c r="AE5" s="794"/>
      <c r="AF5" s="794"/>
      <c r="AG5" s="794"/>
      <c r="AH5" s="794"/>
      <c r="AI5" s="794"/>
      <c r="AJ5" s="794"/>
      <c r="AK5" s="794"/>
      <c r="AL5" s="794"/>
      <c r="AM5" s="794"/>
      <c r="AN5" s="794"/>
      <c r="AO5" s="794"/>
      <c r="AP5" s="794"/>
      <c r="AQ5" s="794"/>
      <c r="AR5" s="794"/>
      <c r="AS5" s="794"/>
      <c r="AT5" s="794"/>
      <c r="AU5" s="794"/>
      <c r="AV5" s="794"/>
      <c r="AW5" s="794"/>
      <c r="AX5" s="794"/>
      <c r="AY5" s="794"/>
      <c r="AZ5" s="456"/>
      <c r="BA5" s="452"/>
      <c r="BB5" s="454"/>
      <c r="BC5" s="455"/>
      <c r="BD5" s="452"/>
      <c r="BE5" s="457"/>
      <c r="BF5" s="458"/>
      <c r="BG5" s="459"/>
      <c r="BH5" s="454"/>
      <c r="BI5" s="454"/>
      <c r="BJ5" s="460"/>
      <c r="BK5" s="460"/>
      <c r="BL5" s="456"/>
      <c r="BM5" s="453"/>
      <c r="BN5" s="461"/>
      <c r="BO5" s="461"/>
      <c r="BP5" s="462"/>
      <c r="BQ5" s="463"/>
      <c r="BR5" s="463"/>
      <c r="BS5" s="463"/>
      <c r="BT5" s="463"/>
      <c r="BU5" s="464"/>
      <c r="BW5" s="462"/>
      <c r="BX5" s="462"/>
      <c r="BY5" s="462"/>
      <c r="BZ5" s="462"/>
    </row>
    <row r="6" spans="1:144" s="465" customFormat="1" ht="24.75" customHeight="1" x14ac:dyDescent="0.2">
      <c r="A6" s="450"/>
      <c r="B6" s="793" t="s">
        <v>453</v>
      </c>
      <c r="C6" s="794"/>
      <c r="D6" s="794"/>
      <c r="E6" s="794"/>
      <c r="F6" s="794"/>
      <c r="G6" s="794"/>
      <c r="H6" s="794"/>
      <c r="I6" s="794"/>
      <c r="J6" s="794"/>
      <c r="K6" s="794"/>
      <c r="L6" s="794"/>
      <c r="M6" s="794"/>
      <c r="N6" s="794"/>
      <c r="O6" s="794"/>
      <c r="P6" s="794"/>
      <c r="Q6" s="794"/>
      <c r="R6" s="794"/>
      <c r="S6" s="794"/>
      <c r="T6" s="794"/>
      <c r="U6" s="794"/>
      <c r="V6" s="794"/>
      <c r="W6" s="794"/>
      <c r="X6" s="794"/>
      <c r="Y6" s="794"/>
      <c r="Z6" s="794"/>
      <c r="AA6" s="794"/>
      <c r="AB6" s="794"/>
      <c r="AC6" s="794"/>
      <c r="AD6" s="794"/>
      <c r="AE6" s="794"/>
      <c r="AF6" s="794"/>
      <c r="AG6" s="794"/>
      <c r="AH6" s="794"/>
      <c r="AI6" s="794"/>
      <c r="AJ6" s="794"/>
      <c r="AK6" s="794"/>
      <c r="AL6" s="794"/>
      <c r="AM6" s="794"/>
      <c r="AN6" s="794"/>
      <c r="AO6" s="794"/>
      <c r="AP6" s="794"/>
      <c r="AQ6" s="794"/>
      <c r="AR6" s="794"/>
      <c r="AS6" s="794"/>
      <c r="AT6" s="794"/>
      <c r="AU6" s="794"/>
      <c r="AV6" s="794"/>
      <c r="AW6" s="794"/>
      <c r="AX6" s="794"/>
      <c r="AY6" s="794"/>
      <c r="AZ6" s="456"/>
      <c r="BA6" s="452"/>
      <c r="BB6" s="454"/>
      <c r="BC6" s="455"/>
      <c r="BD6" s="452"/>
      <c r="BE6" s="457"/>
      <c r="BF6" s="458"/>
      <c r="BG6" s="459"/>
      <c r="BH6" s="454"/>
      <c r="BI6" s="454"/>
      <c r="BJ6" s="460"/>
      <c r="BK6" s="460"/>
      <c r="BL6" s="456"/>
      <c r="BM6" s="453"/>
      <c r="BN6" s="461"/>
      <c r="BO6" s="461"/>
      <c r="BP6" s="462"/>
      <c r="BQ6" s="463"/>
      <c r="BR6" s="463"/>
      <c r="BS6" s="463"/>
      <c r="BT6" s="463"/>
      <c r="BU6" s="464"/>
      <c r="BW6" s="462"/>
      <c r="BX6" s="462"/>
      <c r="BY6" s="462"/>
      <c r="BZ6" s="462"/>
    </row>
    <row r="7" spans="1:144" s="487" customFormat="1" ht="18" customHeight="1" x14ac:dyDescent="0.2">
      <c r="A7" s="451"/>
      <c r="B7" s="468"/>
      <c r="C7" s="468"/>
      <c r="D7" s="466" t="s">
        <v>211</v>
      </c>
      <c r="E7" s="469" t="s">
        <v>211</v>
      </c>
      <c r="F7" s="470" t="s">
        <v>454</v>
      </c>
      <c r="G7" s="471"/>
      <c r="H7" s="471"/>
      <c r="I7" s="472"/>
      <c r="J7" s="473"/>
      <c r="K7" s="473"/>
      <c r="L7" s="473"/>
      <c r="M7" s="474"/>
      <c r="N7" s="473"/>
      <c r="O7" s="473"/>
      <c r="P7" s="473"/>
      <c r="Q7" s="467" t="s">
        <v>316</v>
      </c>
      <c r="R7" s="474" t="s">
        <v>212</v>
      </c>
      <c r="S7" s="474"/>
      <c r="T7" s="474"/>
      <c r="U7" s="474"/>
      <c r="V7" s="474"/>
      <c r="W7" s="474"/>
      <c r="X7" s="474"/>
      <c r="Y7" s="474"/>
      <c r="Z7" s="474"/>
      <c r="AA7" s="474"/>
      <c r="AB7" s="471"/>
      <c r="AC7" s="474"/>
      <c r="AD7" s="471"/>
      <c r="AE7" s="474"/>
      <c r="AF7" s="474"/>
      <c r="AG7" s="474"/>
      <c r="AH7" s="475"/>
      <c r="AI7" s="476"/>
      <c r="AJ7" s="477"/>
      <c r="AK7" s="476"/>
      <c r="AL7" s="473"/>
      <c r="AM7" s="478"/>
      <c r="AN7" s="437"/>
      <c r="AO7" s="474"/>
      <c r="AP7" s="474"/>
      <c r="AQ7" s="479"/>
      <c r="AR7" s="480"/>
      <c r="AS7" s="481"/>
      <c r="AT7" s="475"/>
      <c r="AU7" s="476"/>
      <c r="AV7" s="477"/>
      <c r="AW7" s="476"/>
      <c r="AX7" s="473"/>
      <c r="AY7" s="482"/>
      <c r="AZ7" s="483"/>
      <c r="BA7" s="483"/>
      <c r="BB7" s="483"/>
      <c r="BC7" s="483"/>
      <c r="BD7" s="483"/>
      <c r="BE7" s="483"/>
      <c r="BF7" s="483"/>
      <c r="BG7" s="483"/>
      <c r="BH7" s="483"/>
      <c r="BI7" s="483"/>
      <c r="BJ7" s="483"/>
      <c r="BK7" s="483"/>
      <c r="BL7" s="483"/>
      <c r="BM7" s="483"/>
      <c r="BN7" s="483"/>
      <c r="BO7" s="483"/>
      <c r="BP7" s="483"/>
      <c r="BQ7" s="483"/>
      <c r="BR7" s="483"/>
      <c r="BS7" s="483"/>
      <c r="BT7" s="483"/>
      <c r="BU7" s="484"/>
      <c r="BV7" s="485"/>
      <c r="BW7" s="486"/>
      <c r="BY7" s="488"/>
    </row>
    <row r="8" spans="1:144" s="494" customFormat="1" ht="5.25" customHeight="1" x14ac:dyDescent="0.2">
      <c r="A8" s="475"/>
      <c r="B8" s="468"/>
      <c r="C8" s="468"/>
      <c r="D8" s="489"/>
      <c r="E8" s="490"/>
      <c r="F8" s="491"/>
      <c r="G8" s="471"/>
      <c r="H8" s="471"/>
      <c r="I8" s="472"/>
      <c r="J8" s="473"/>
      <c r="K8" s="473"/>
      <c r="L8" s="473"/>
      <c r="M8" s="473"/>
      <c r="N8" s="473"/>
      <c r="O8" s="473"/>
      <c r="P8" s="473"/>
      <c r="Q8" s="467"/>
      <c r="R8" s="474"/>
      <c r="S8" s="474"/>
      <c r="T8" s="474"/>
      <c r="U8" s="474"/>
      <c r="V8" s="474"/>
      <c r="W8" s="474"/>
      <c r="X8" s="474"/>
      <c r="Y8" s="474"/>
      <c r="Z8" s="474"/>
      <c r="AA8" s="474"/>
      <c r="AB8" s="474"/>
      <c r="AC8" s="474"/>
      <c r="AD8" s="471"/>
      <c r="AE8" s="474"/>
      <c r="AF8" s="474"/>
      <c r="AG8" s="474"/>
      <c r="AH8" s="475"/>
      <c r="AI8" s="476"/>
      <c r="AJ8" s="477"/>
      <c r="AK8" s="476"/>
      <c r="AL8" s="473"/>
      <c r="AM8" s="478"/>
      <c r="AN8" s="437"/>
      <c r="AO8" s="474"/>
      <c r="AP8" s="474"/>
      <c r="AQ8" s="479"/>
      <c r="AR8" s="480"/>
      <c r="AS8" s="481"/>
      <c r="AT8" s="475"/>
      <c r="AU8" s="476"/>
      <c r="AV8" s="477"/>
      <c r="AW8" s="476"/>
      <c r="AX8" s="473"/>
      <c r="AY8" s="482"/>
      <c r="AZ8" s="483"/>
      <c r="BA8" s="483"/>
      <c r="BB8" s="483"/>
      <c r="BC8" s="483"/>
      <c r="BD8" s="483"/>
      <c r="BE8" s="483"/>
      <c r="BF8" s="483"/>
      <c r="BG8" s="483"/>
      <c r="BH8" s="483"/>
      <c r="BI8" s="483"/>
      <c r="BJ8" s="483"/>
      <c r="BK8" s="483"/>
      <c r="BL8" s="483"/>
      <c r="BM8" s="483"/>
      <c r="BN8" s="483"/>
      <c r="BO8" s="483"/>
      <c r="BP8" s="483"/>
      <c r="BQ8" s="483"/>
      <c r="BR8" s="483"/>
      <c r="BS8" s="483"/>
      <c r="BT8" s="483"/>
      <c r="BU8" s="117"/>
      <c r="BV8" s="492"/>
      <c r="BW8" s="493"/>
      <c r="BY8" s="495"/>
    </row>
    <row r="9" spans="1:144" s="554" customFormat="1" ht="24" customHeight="1" x14ac:dyDescent="0.2">
      <c r="A9" s="546"/>
      <c r="B9" s="770" t="s">
        <v>406</v>
      </c>
      <c r="C9" s="547"/>
      <c r="D9" s="770" t="s">
        <v>48</v>
      </c>
      <c r="E9" s="770" t="s">
        <v>407</v>
      </c>
      <c r="F9" s="777" t="s">
        <v>408</v>
      </c>
      <c r="G9" s="548"/>
      <c r="H9" s="548"/>
      <c r="I9" s="548"/>
      <c r="J9" s="548"/>
      <c r="K9" s="549"/>
      <c r="L9" s="549"/>
      <c r="M9" s="780" t="s">
        <v>403</v>
      </c>
      <c r="N9" s="549"/>
      <c r="O9" s="549"/>
      <c r="P9" s="549"/>
      <c r="Q9" s="550"/>
      <c r="R9" s="783" t="s">
        <v>409</v>
      </c>
      <c r="S9" s="764"/>
      <c r="T9" s="551"/>
      <c r="U9" s="552"/>
      <c r="V9" s="763" t="s">
        <v>420</v>
      </c>
      <c r="W9" s="783"/>
      <c r="X9" s="764"/>
      <c r="Y9" s="770" t="s">
        <v>63</v>
      </c>
      <c r="Z9" s="547"/>
      <c r="AA9" s="553" t="s">
        <v>299</v>
      </c>
      <c r="AB9" s="747" t="s">
        <v>415</v>
      </c>
      <c r="AC9" s="773"/>
      <c r="AD9" s="773"/>
      <c r="AE9" s="773"/>
      <c r="AF9" s="773"/>
      <c r="AG9" s="773"/>
      <c r="AH9" s="773"/>
      <c r="AI9" s="773"/>
      <c r="AJ9" s="773"/>
      <c r="AK9" s="773"/>
      <c r="AL9" s="748"/>
      <c r="AM9" s="763" t="s">
        <v>412</v>
      </c>
      <c r="AN9" s="764"/>
      <c r="AO9" s="747" t="s">
        <v>419</v>
      </c>
      <c r="AP9" s="773"/>
      <c r="AQ9" s="773"/>
      <c r="AR9" s="773"/>
      <c r="AS9" s="773"/>
      <c r="AT9" s="773"/>
      <c r="AU9" s="773"/>
      <c r="AV9" s="773"/>
      <c r="AW9" s="773"/>
      <c r="AX9" s="748"/>
      <c r="AY9" s="774" t="s">
        <v>267</v>
      </c>
      <c r="BA9" s="549"/>
      <c r="BB9" s="549"/>
      <c r="BC9" s="549"/>
      <c r="BD9" s="549"/>
      <c r="BE9" s="549"/>
      <c r="BF9" s="549"/>
      <c r="BG9" s="549"/>
      <c r="BH9" s="549"/>
      <c r="BI9" s="549"/>
      <c r="BJ9" s="757" t="s">
        <v>64</v>
      </c>
      <c r="BK9" s="549"/>
      <c r="BL9" s="549"/>
      <c r="BM9" s="549"/>
      <c r="BN9" s="549"/>
      <c r="BO9" s="549"/>
      <c r="BP9" s="549"/>
      <c r="BQ9" s="549"/>
      <c r="BR9" s="549"/>
      <c r="BS9" s="549"/>
      <c r="BT9" s="757" t="s">
        <v>64</v>
      </c>
      <c r="BU9" s="760" t="s">
        <v>267</v>
      </c>
      <c r="BV9" s="555"/>
      <c r="BW9" s="556"/>
      <c r="BX9" s="557"/>
      <c r="BY9" s="558"/>
      <c r="BZ9" s="557"/>
      <c r="CA9" s="559"/>
      <c r="CB9" s="560"/>
      <c r="CC9" s="561"/>
      <c r="CD9" s="562"/>
      <c r="CE9" s="557"/>
      <c r="CF9" s="557"/>
      <c r="CW9" s="563"/>
      <c r="CX9" s="561"/>
      <c r="CY9" s="564"/>
      <c r="CZ9" s="565"/>
      <c r="DA9" s="566"/>
      <c r="DB9" s="567"/>
      <c r="DC9" s="568"/>
      <c r="DD9" s="566"/>
      <c r="DE9" s="569"/>
      <c r="DF9" s="130"/>
      <c r="DG9" s="130"/>
      <c r="DH9" s="568"/>
      <c r="DI9" s="570"/>
      <c r="DJ9" s="571"/>
    </row>
    <row r="10" spans="1:144" s="554" customFormat="1" ht="27" customHeight="1" x14ac:dyDescent="0.2">
      <c r="A10" s="546"/>
      <c r="B10" s="771"/>
      <c r="C10" s="547"/>
      <c r="D10" s="771"/>
      <c r="E10" s="771"/>
      <c r="F10" s="778"/>
      <c r="G10" s="548"/>
      <c r="H10" s="548"/>
      <c r="I10" s="548"/>
      <c r="J10" s="548"/>
      <c r="K10" s="549"/>
      <c r="L10" s="549"/>
      <c r="M10" s="781"/>
      <c r="N10" s="549"/>
      <c r="O10" s="549"/>
      <c r="P10" s="549"/>
      <c r="Q10" s="572"/>
      <c r="R10" s="784"/>
      <c r="S10" s="785"/>
      <c r="T10" s="551"/>
      <c r="U10" s="552"/>
      <c r="V10" s="795"/>
      <c r="W10" s="784"/>
      <c r="X10" s="785"/>
      <c r="Y10" s="771"/>
      <c r="Z10" s="547"/>
      <c r="AA10" s="767" t="s">
        <v>351</v>
      </c>
      <c r="AB10" s="767"/>
      <c r="AC10" s="767"/>
      <c r="AD10" s="767"/>
      <c r="AE10" s="767" t="s">
        <v>325</v>
      </c>
      <c r="AF10" s="767" t="s">
        <v>404</v>
      </c>
      <c r="AG10" s="767"/>
      <c r="AH10" s="749" t="s">
        <v>410</v>
      </c>
      <c r="AI10" s="768"/>
      <c r="AJ10" s="768"/>
      <c r="AK10" s="768"/>
      <c r="AL10" s="751"/>
      <c r="AM10" s="765"/>
      <c r="AN10" s="766"/>
      <c r="AO10" s="767" t="s">
        <v>351</v>
      </c>
      <c r="AP10" s="767"/>
      <c r="AQ10" s="767"/>
      <c r="AR10" s="767" t="s">
        <v>416</v>
      </c>
      <c r="AS10" s="767"/>
      <c r="AT10" s="551"/>
      <c r="AU10" s="551"/>
      <c r="AV10" s="767" t="s">
        <v>410</v>
      </c>
      <c r="AW10" s="767"/>
      <c r="AX10" s="767"/>
      <c r="AY10" s="775"/>
      <c r="BA10" s="549"/>
      <c r="BB10" s="549"/>
      <c r="BC10" s="549"/>
      <c r="BD10" s="549"/>
      <c r="BE10" s="549"/>
      <c r="BF10" s="549"/>
      <c r="BG10" s="549"/>
      <c r="BH10" s="549"/>
      <c r="BI10" s="549"/>
      <c r="BJ10" s="758"/>
      <c r="BK10" s="549"/>
      <c r="BL10" s="549"/>
      <c r="BM10" s="549"/>
      <c r="BN10" s="549"/>
      <c r="BO10" s="549"/>
      <c r="BP10" s="549"/>
      <c r="BQ10" s="549"/>
      <c r="BR10" s="549"/>
      <c r="BS10" s="549"/>
      <c r="BT10" s="758"/>
      <c r="BU10" s="761"/>
      <c r="BV10" s="555"/>
      <c r="BW10" s="556"/>
      <c r="BX10" s="557"/>
      <c r="BY10" s="558"/>
      <c r="BZ10" s="557"/>
      <c r="CA10" s="559"/>
      <c r="CB10" s="560"/>
      <c r="CC10" s="561"/>
      <c r="CD10" s="562"/>
      <c r="CE10" s="557"/>
      <c r="CF10" s="557"/>
      <c r="CW10" s="563"/>
      <c r="CX10" s="561"/>
      <c r="CY10" s="564"/>
      <c r="CZ10" s="565"/>
      <c r="DA10" s="566"/>
      <c r="DB10" s="567"/>
      <c r="DC10" s="568"/>
      <c r="DD10" s="566"/>
      <c r="DE10" s="569"/>
      <c r="DF10" s="130"/>
      <c r="DG10" s="130"/>
      <c r="DH10" s="568"/>
      <c r="DI10" s="570"/>
      <c r="DJ10" s="571"/>
    </row>
    <row r="11" spans="1:144" s="554" customFormat="1" ht="39" customHeight="1" x14ac:dyDescent="0.2">
      <c r="A11" s="546">
        <v>163</v>
      </c>
      <c r="B11" s="772"/>
      <c r="C11" s="547"/>
      <c r="D11" s="772"/>
      <c r="E11" s="772"/>
      <c r="F11" s="779"/>
      <c r="G11" s="548"/>
      <c r="H11" s="548"/>
      <c r="I11" s="548"/>
      <c r="J11" s="548"/>
      <c r="K11" s="549"/>
      <c r="L11" s="549"/>
      <c r="M11" s="782"/>
      <c r="N11" s="549"/>
      <c r="O11" s="549"/>
      <c r="P11" s="549"/>
      <c r="Q11" s="573"/>
      <c r="R11" s="786"/>
      <c r="S11" s="766"/>
      <c r="T11" s="551"/>
      <c r="U11" s="552"/>
      <c r="V11" s="765"/>
      <c r="W11" s="786"/>
      <c r="X11" s="766"/>
      <c r="Y11" s="772"/>
      <c r="Z11" s="547"/>
      <c r="AA11" s="767"/>
      <c r="AB11" s="767"/>
      <c r="AC11" s="767"/>
      <c r="AD11" s="767"/>
      <c r="AE11" s="767"/>
      <c r="AF11" s="767"/>
      <c r="AG11" s="767"/>
      <c r="AH11" s="750"/>
      <c r="AI11" s="769"/>
      <c r="AJ11" s="769"/>
      <c r="AK11" s="769"/>
      <c r="AL11" s="752"/>
      <c r="AM11" s="663" t="s">
        <v>405</v>
      </c>
      <c r="AN11" s="574" t="s">
        <v>417</v>
      </c>
      <c r="AO11" s="767"/>
      <c r="AP11" s="767"/>
      <c r="AQ11" s="767"/>
      <c r="AR11" s="767"/>
      <c r="AS11" s="767"/>
      <c r="AU11" s="575"/>
      <c r="AV11" s="767"/>
      <c r="AW11" s="767"/>
      <c r="AX11" s="767"/>
      <c r="AY11" s="776"/>
      <c r="BA11" s="549"/>
      <c r="BB11" s="549"/>
      <c r="BC11" s="549"/>
      <c r="BD11" s="549"/>
      <c r="BE11" s="549"/>
      <c r="BF11" s="549"/>
      <c r="BG11" s="549"/>
      <c r="BH11" s="549"/>
      <c r="BI11" s="549"/>
      <c r="BJ11" s="759"/>
      <c r="BK11" s="549"/>
      <c r="BL11" s="549"/>
      <c r="BM11" s="549"/>
      <c r="BN11" s="549"/>
      <c r="BO11" s="549"/>
      <c r="BP11" s="549"/>
      <c r="BQ11" s="549"/>
      <c r="BR11" s="549"/>
      <c r="BS11" s="549"/>
      <c r="BT11" s="759"/>
      <c r="BU11" s="762"/>
      <c r="BV11" s="555"/>
      <c r="BW11" s="556" t="s">
        <v>320</v>
      </c>
      <c r="BX11" s="557" t="s">
        <v>321</v>
      </c>
      <c r="BY11" s="558"/>
      <c r="BZ11" s="557" t="e">
        <f>IF(AND(#REF!&gt;0,#REF!&lt;(#REF!-1),CA11&gt;0,CA11&lt;13,OR(AND(CC11="Cùg Ng",(#REF!-#REF!)&gt;#REF!),CC11="- - -")),"Sớm TT","=&gt; s")</f>
        <v>#REF!</v>
      </c>
      <c r="CA11" s="559" t="e">
        <f>IF(#REF!=3,36-(12*(#REF!-#REF!)+(12-#REF!)-#REF!),IF(#REF!=2,24-(12*(#REF!-#REF!)+(12-#REF!)-#REF!),"---"))</f>
        <v>#REF!</v>
      </c>
      <c r="CB11" s="560"/>
      <c r="CC11" s="561" t="e">
        <f>IF(#REF!=#REF!,"Cùg Ng","- - -")</f>
        <v>#REF!</v>
      </c>
      <c r="CD11" s="562" t="str">
        <f>IF(CF11&gt;2000,"NN","- - -")</f>
        <v>- - -</v>
      </c>
      <c r="CE11" s="557"/>
      <c r="CF11" s="557"/>
      <c r="CI11" s="554" t="str">
        <f>IF(CK11&gt;2000,"CN","- - -")</f>
        <v>- - -</v>
      </c>
      <c r="CN11" s="554" t="e">
        <f>IF(AND(CO11="Hưu",#REF!&lt;(#REF!-1),CV11&gt;0,CV11&lt;18,OR(#REF!&lt;4,AND(#REF!&gt;3,OR(#REF!&lt;3,#REF!&gt;5)))),"Lg Sớm",IF(AND(CO11="Hưu",#REF!&gt;(#REF!-2),OR(#REF!=0.33,#REF!=0.34),OR(#REF!&lt;4,AND(#REF!&gt;3,OR(#REF!&lt;3,#REF!&gt;5)))),"Nâng Ngạch",IF(AND(CO11="Hưu",#REF!=1,CV11&gt;2,CV11&lt;6,OR(#REF!&lt;4,AND(#REF!&gt;3,OR(#REF!&lt;3,#REF!&gt;5)))),"Nâng PcVK cùng QĐ",IF(AND(CO11="Hưu",#REF!&gt;3,#REF!&gt;2,#REF!&lt;6,#REF!&lt;(#REF!-1),CV11&gt;17,OR(#REF!&gt;1,AND(#REF!=1,OR(CV11&lt;3,CV11&gt;5)))),"Nâng PcNG cùng QĐ",IF(AND(CO11="Hưu",#REF!&lt;(#REF!-1),CV11&gt;0,CV11&lt;18,#REF!&gt;3,#REF!&gt;2,#REF!&lt;6),"Nâng Lg Sớm +(PcNG cùng QĐ)",IF(AND(CO11="Hưu",#REF!&gt;(#REF!-2),OR(#REF!=0.33,#REF!=0.34),#REF!&gt;3,#REF!&gt;2,#REF!&lt;6),"Nâng Ngạch +(PcNG cùng QĐ)",IF(AND(CO11="Hưu",#REF!=1,CV11&gt;2,CV11&lt;6,#REF!&gt;3,#REF!&gt;2,#REF!&lt;6),"Nâng (PcVK +PcNG) cùng QĐ",("---"))))))))</f>
        <v>#REF!</v>
      </c>
      <c r="CO11" s="554" t="e">
        <f>IF(AND(CZ11&gt;CY11,CZ11&lt;(CY11+13)),"Hưu",IF(AND(CZ11&gt;(CY11+12),CZ11&lt;1000),"Quá","/-/ /-/"))</f>
        <v>#REF!</v>
      </c>
      <c r="CP11" s="554" t="e">
        <f>IF((#REF!+0)&lt;12,(#REF!+0)+1,IF((#REF!+0)=12,1,IF((#REF!+0)&gt;12,(#REF!+0)-12)))</f>
        <v>#REF!</v>
      </c>
      <c r="CQ11" s="554" t="e">
        <f>IF(OR((#REF!+0)=12,(#REF!+0)&gt;12),#REF!+CY11/12+1,IF(AND((#REF!+0)&gt;0,(#REF!+0)&lt;12),#REF!+CY11/12,"---"))</f>
        <v>#REF!</v>
      </c>
      <c r="CR11" s="554" t="e">
        <f>IF(AND(CP11&gt;3,CP11&lt;13),CP11-3,IF(CP11&lt;4,CP11-3+12))</f>
        <v>#REF!</v>
      </c>
      <c r="CS11" s="554" t="e">
        <f>IF(CR11&lt;CP11,CQ11,IF(CR11&gt;CP11,CQ11-1))</f>
        <v>#REF!</v>
      </c>
      <c r="CT11" s="554" t="e">
        <f>IF(CP11&gt;6,CP11-6,IF(CP11=6,12,IF(CP11&lt;6,CP11+6)))</f>
        <v>#REF!</v>
      </c>
      <c r="CU11" s="554" t="e">
        <f>IF(CP11&gt;6,CQ11,IF(CP11&lt;7,CQ11-1))</f>
        <v>#REF!</v>
      </c>
      <c r="CV11" s="554" t="e">
        <f>IF(AND(CO11="Hưu",#REF!=3),36+#REF!-(12*(CU11-#REF!)+(CT11-#REF!)),IF(AND(CO11="Hưu",#REF!=2),24+#REF!-(12*(CU11-#REF!)+(CT11-#REF!)),IF(AND(CO11="Hưu",#REF!=1),12+#REF!-(12*(CU11-#REF!)+(CT11-#REF!)),"- - -")))</f>
        <v>#REF!</v>
      </c>
      <c r="CW11" s="563" t="str">
        <f>IF(CX11&gt;0,"K.Dài",". .")</f>
        <v>. .</v>
      </c>
      <c r="CX11" s="561"/>
      <c r="CY11" s="564" t="e">
        <f>IF(#REF!="Nam",(60+CX11)*12,IF(#REF!="Nữ",(55+CX11)*12,))</f>
        <v>#REF!</v>
      </c>
      <c r="CZ11" s="565" t="e">
        <f>12*(#REF!-#REF!)+(12-#REF!)</f>
        <v>#REF!</v>
      </c>
      <c r="DA11" s="566" t="e">
        <f>#REF!-#REF!</f>
        <v>#REF!</v>
      </c>
      <c r="DB11" s="567" t="e">
        <f>IF(AND(DA11&lt;35,#REF!="Nam"),"Nam dưới 35",IF(AND(DA11&lt;30,#REF!="Nữ"),"Nữ dưới 30",IF(AND(DA11&gt;34,DA11&lt;46,#REF!="Nam"),"Nam từ 35 - 45",IF(AND(DA11&gt;29,DA11&lt;41,#REF!="Nữ"),"Nữ từ 30 - 40",IF(AND(DA11&gt;45,DA11&lt;56,#REF!="Nam"),"Nam trên 45 - 55",IF(AND(DA11&gt;40,DA11&lt;51,#REF!="Nữ"),"Nữ trên 40 - 50",IF(AND(DA11&gt;55,#REF!="Nam"),"Nam trên 55","Nữ trên 50")))))))</f>
        <v>#REF!</v>
      </c>
      <c r="DC11" s="568"/>
      <c r="DD11" s="566"/>
      <c r="DE11" s="569" t="e">
        <f>IF(DA11&lt;31,"Đến 30",IF(AND(DA11&gt;30,DA11&lt;46),"31 - 45",IF(AND(DA11&gt;45,DA11&lt;70),"Trên 45")))</f>
        <v>#REF!</v>
      </c>
      <c r="DF11" s="130" t="str">
        <f>IF(DG11&gt;0,"TD","--")</f>
        <v>--</v>
      </c>
      <c r="DG11" s="130"/>
      <c r="DH11" s="568"/>
      <c r="DI11" s="570"/>
      <c r="DJ11" s="571"/>
      <c r="DP11" s="554" t="s">
        <v>187</v>
      </c>
      <c r="DQ11" s="554" t="s">
        <v>224</v>
      </c>
      <c r="DR11" s="554" t="s">
        <v>242</v>
      </c>
      <c r="DS11" s="554" t="s">
        <v>228</v>
      </c>
      <c r="DT11" s="554" t="s">
        <v>242</v>
      </c>
      <c r="DU11" s="554" t="s">
        <v>244</v>
      </c>
      <c r="DV11" s="554">
        <f>(DQ11+0)-(DX11+0)</f>
        <v>0</v>
      </c>
      <c r="DW11" s="554" t="str">
        <f>IF(DV11&gt;0,"Sửa","- - -")</f>
        <v>- - -</v>
      </c>
      <c r="DX11" s="554" t="s">
        <v>224</v>
      </c>
      <c r="DY11" s="554" t="s">
        <v>242</v>
      </c>
      <c r="DZ11" s="554" t="s">
        <v>228</v>
      </c>
      <c r="EA11" s="554" t="s">
        <v>242</v>
      </c>
      <c r="EB11" s="554" t="s">
        <v>244</v>
      </c>
      <c r="ED11" s="554" t="e">
        <f>IF(AND(#REF!&gt;0.34,#REF!=1,OR(#REF!=6.2,#REF!=5.75)),((#REF!-EC11)-2*0.34),IF(AND(#REF!&gt;0.33,#REF!=1,OR(#REF!=4.4,#REF!=4)),((#REF!-EC11)-2*0.33),"- - -"))</f>
        <v>#REF!</v>
      </c>
      <c r="EE11" s="554" t="e">
        <f>IF(CO11="Hưu",12*(CU11-#REF!)+(CT11-#REF!),"---")</f>
        <v>#REF!</v>
      </c>
    </row>
    <row r="12" spans="1:144" s="576" customFormat="1" ht="12" customHeight="1" x14ac:dyDescent="0.2">
      <c r="B12" s="577">
        <v>1</v>
      </c>
      <c r="C12" s="577"/>
      <c r="D12" s="577">
        <v>2</v>
      </c>
      <c r="E12" s="578">
        <v>2</v>
      </c>
      <c r="F12" s="577">
        <v>3</v>
      </c>
      <c r="G12" s="577"/>
      <c r="H12" s="577"/>
      <c r="I12" s="577"/>
      <c r="J12" s="577"/>
      <c r="K12" s="577"/>
      <c r="L12" s="577"/>
      <c r="M12" s="577">
        <v>4</v>
      </c>
      <c r="N12" s="577"/>
      <c r="O12" s="577"/>
      <c r="P12" s="577"/>
      <c r="Q12" s="579"/>
      <c r="R12" s="754">
        <v>4</v>
      </c>
      <c r="S12" s="755"/>
      <c r="T12" s="577"/>
      <c r="U12" s="577"/>
      <c r="V12" s="756">
        <v>5</v>
      </c>
      <c r="W12" s="756"/>
      <c r="X12" s="580">
        <v>6</v>
      </c>
      <c r="Y12" s="577">
        <v>6</v>
      </c>
      <c r="Z12" s="577"/>
      <c r="AA12" s="753">
        <v>7</v>
      </c>
      <c r="AB12" s="754"/>
      <c r="AC12" s="754"/>
      <c r="AD12" s="755"/>
      <c r="AE12" s="577">
        <v>8</v>
      </c>
      <c r="AF12" s="756">
        <v>9</v>
      </c>
      <c r="AG12" s="756"/>
      <c r="AH12" s="753">
        <v>10</v>
      </c>
      <c r="AI12" s="754"/>
      <c r="AJ12" s="754"/>
      <c r="AK12" s="754"/>
      <c r="AL12" s="755"/>
      <c r="AM12" s="753">
        <v>11</v>
      </c>
      <c r="AN12" s="755"/>
      <c r="AO12" s="753">
        <v>12</v>
      </c>
      <c r="AP12" s="754"/>
      <c r="AQ12" s="755"/>
      <c r="AR12" s="753">
        <v>13</v>
      </c>
      <c r="AS12" s="755"/>
      <c r="AT12" s="753">
        <v>14</v>
      </c>
      <c r="AU12" s="754"/>
      <c r="AV12" s="754"/>
      <c r="AW12" s="754"/>
      <c r="AX12" s="755"/>
      <c r="AY12" s="578">
        <v>15</v>
      </c>
      <c r="AZ12" s="577"/>
      <c r="BA12" s="577"/>
      <c r="BB12" s="577"/>
      <c r="BC12" s="577"/>
      <c r="BD12" s="577"/>
      <c r="BE12" s="577"/>
      <c r="BF12" s="577"/>
      <c r="BG12" s="577"/>
      <c r="BH12" s="577"/>
      <c r="BI12" s="577"/>
      <c r="BJ12" s="577">
        <v>12</v>
      </c>
      <c r="BK12" s="577"/>
      <c r="BL12" s="577"/>
      <c r="BM12" s="577"/>
      <c r="BN12" s="577"/>
      <c r="BO12" s="577"/>
      <c r="BP12" s="577"/>
      <c r="BQ12" s="577"/>
      <c r="BR12" s="577"/>
      <c r="BS12" s="577"/>
      <c r="BT12" s="577">
        <v>11</v>
      </c>
      <c r="BU12" s="577">
        <v>13</v>
      </c>
    </row>
    <row r="13" spans="1:144" s="581" customFormat="1" ht="45.75" hidden="1" customHeight="1" x14ac:dyDescent="0.2">
      <c r="B13" s="582" t="s">
        <v>257</v>
      </c>
      <c r="C13" s="582"/>
      <c r="D13" s="582" t="s">
        <v>373</v>
      </c>
      <c r="E13" s="583" t="s">
        <v>372</v>
      </c>
      <c r="F13" s="584"/>
      <c r="G13" s="582"/>
      <c r="H13" s="582"/>
      <c r="I13" s="582"/>
      <c r="J13" s="582"/>
      <c r="K13" s="582"/>
      <c r="L13" s="582"/>
      <c r="M13" s="582"/>
      <c r="N13" s="582"/>
      <c r="O13" s="582"/>
      <c r="P13" s="582"/>
      <c r="Q13" s="585"/>
      <c r="R13" s="582" t="s">
        <v>371</v>
      </c>
      <c r="S13" s="582" t="s">
        <v>370</v>
      </c>
      <c r="T13" s="584"/>
      <c r="U13" s="586"/>
      <c r="V13" s="587" t="s">
        <v>368</v>
      </c>
      <c r="W13" s="582" t="s">
        <v>369</v>
      </c>
      <c r="X13" s="588" t="s">
        <v>298</v>
      </c>
      <c r="Y13" s="589"/>
      <c r="Z13" s="588"/>
      <c r="AA13" s="589"/>
      <c r="AB13" s="590" t="s">
        <v>44</v>
      </c>
      <c r="AC13" s="591"/>
      <c r="AD13" s="588" t="s">
        <v>45</v>
      </c>
      <c r="AE13" s="589" t="s">
        <v>367</v>
      </c>
      <c r="AF13" s="592" t="s">
        <v>374</v>
      </c>
      <c r="AG13" s="593"/>
      <c r="AH13" s="589"/>
      <c r="AI13" s="591"/>
      <c r="AJ13" s="590" t="s">
        <v>366</v>
      </c>
      <c r="AK13" s="591"/>
      <c r="AL13" s="582" t="s">
        <v>365</v>
      </c>
      <c r="AM13" s="589"/>
      <c r="AN13" s="594"/>
      <c r="AO13" s="589" t="s">
        <v>46</v>
      </c>
      <c r="AP13" s="591"/>
      <c r="AQ13" s="595" t="s">
        <v>47</v>
      </c>
      <c r="AR13" s="596" t="s">
        <v>375</v>
      </c>
      <c r="AS13" s="597"/>
      <c r="AT13" s="589"/>
      <c r="AU13" s="591"/>
      <c r="AV13" s="582" t="s">
        <v>364</v>
      </c>
      <c r="AW13" s="591"/>
      <c r="AX13" s="582" t="s">
        <v>363</v>
      </c>
      <c r="AY13" s="598"/>
      <c r="AZ13" s="590"/>
      <c r="BA13" s="582"/>
      <c r="BB13" s="582"/>
      <c r="BC13" s="582"/>
      <c r="BD13" s="589"/>
      <c r="BE13" s="582"/>
      <c r="BF13" s="582"/>
      <c r="BG13" s="582"/>
      <c r="BH13" s="582"/>
      <c r="BI13" s="582"/>
      <c r="BJ13" s="582"/>
      <c r="BK13" s="589"/>
      <c r="BL13" s="588"/>
      <c r="BM13" s="582"/>
      <c r="BN13" s="582"/>
      <c r="BO13" s="582"/>
      <c r="BP13" s="582"/>
      <c r="BQ13" s="582"/>
      <c r="BR13" s="582"/>
      <c r="BS13" s="582"/>
      <c r="BT13" s="590"/>
      <c r="BU13" s="599"/>
      <c r="BV13" s="600"/>
      <c r="BW13" s="600"/>
      <c r="BX13" s="583" t="s">
        <v>362</v>
      </c>
      <c r="BY13" s="582" t="s">
        <v>361</v>
      </c>
    </row>
    <row r="14" spans="1:144" s="650" customFormat="1" ht="28.5" customHeight="1" x14ac:dyDescent="0.2">
      <c r="A14" s="601"/>
      <c r="B14" s="602" t="s">
        <v>207</v>
      </c>
      <c r="C14" s="602"/>
      <c r="D14" s="603"/>
      <c r="E14" s="603" t="s">
        <v>433</v>
      </c>
      <c r="F14" s="604"/>
      <c r="G14" s="605"/>
      <c r="H14" s="605"/>
      <c r="I14" s="605"/>
      <c r="J14" s="606"/>
      <c r="K14" s="606"/>
      <c r="L14" s="606"/>
      <c r="M14" s="606"/>
      <c r="N14" s="606"/>
      <c r="O14" s="606"/>
      <c r="P14" s="606"/>
      <c r="Q14" s="603"/>
      <c r="R14" s="607"/>
      <c r="S14" s="608"/>
      <c r="T14" s="609"/>
      <c r="U14" s="609"/>
      <c r="V14" s="610"/>
      <c r="W14" s="611"/>
      <c r="X14" s="612"/>
      <c r="Y14" s="613"/>
      <c r="Z14" s="614"/>
      <c r="AA14" s="615"/>
      <c r="AB14" s="616"/>
      <c r="AC14" s="617"/>
      <c r="AD14" s="618"/>
      <c r="AE14" s="619"/>
      <c r="AF14" s="620"/>
      <c r="AG14" s="618"/>
      <c r="AH14" s="621"/>
      <c r="AI14" s="622"/>
      <c r="AJ14" s="623"/>
      <c r="AK14" s="624"/>
      <c r="AL14" s="625"/>
      <c r="AM14" s="626"/>
      <c r="AN14" s="627"/>
      <c r="AO14" s="628"/>
      <c r="AP14" s="629"/>
      <c r="AQ14" s="630"/>
      <c r="AR14" s="620"/>
      <c r="AS14" s="617"/>
      <c r="AT14" s="631"/>
      <c r="AU14" s="632"/>
      <c r="AV14" s="633"/>
      <c r="AW14" s="634"/>
      <c r="AX14" s="635"/>
      <c r="AY14" s="675"/>
      <c r="AZ14" s="636"/>
      <c r="BA14" s="637"/>
      <c r="BB14" s="637"/>
      <c r="BC14" s="606"/>
      <c r="BD14" s="638"/>
      <c r="BE14" s="639"/>
      <c r="BF14" s="639"/>
      <c r="BG14" s="602"/>
      <c r="BH14" s="611"/>
      <c r="BI14" s="611"/>
      <c r="BJ14" s="639"/>
      <c r="BK14" s="640"/>
      <c r="BL14" s="641"/>
      <c r="BM14" s="642"/>
      <c r="BN14" s="643"/>
      <c r="BO14" s="643"/>
      <c r="BP14" s="643"/>
      <c r="BQ14" s="643"/>
      <c r="BR14" s="643"/>
      <c r="BS14" s="639"/>
      <c r="BT14" s="644"/>
      <c r="BU14" s="645"/>
      <c r="BV14" s="639"/>
      <c r="BW14" s="602"/>
      <c r="BX14" s="606"/>
      <c r="BY14" s="646"/>
      <c r="BZ14" s="647"/>
      <c r="CA14" s="601"/>
      <c r="CB14" s="648"/>
      <c r="CC14" s="648"/>
      <c r="CD14" s="601"/>
      <c r="CE14" s="649"/>
      <c r="CF14" s="601"/>
      <c r="CG14" s="601"/>
      <c r="CX14" s="651"/>
      <c r="CY14" s="652"/>
      <c r="CZ14" s="653"/>
      <c r="DA14" s="601"/>
      <c r="DB14" s="654"/>
      <c r="DC14" s="654"/>
      <c r="DD14" s="654"/>
      <c r="DE14" s="654"/>
      <c r="DF14" s="655"/>
      <c r="DG14" s="656"/>
      <c r="DH14" s="656"/>
      <c r="DI14" s="654"/>
      <c r="DJ14" s="657"/>
      <c r="DK14" s="656"/>
      <c r="DL14" s="658"/>
      <c r="DM14" s="658"/>
    </row>
    <row r="15" spans="1:144" s="671" customFormat="1" ht="30.75" customHeight="1" x14ac:dyDescent="0.2">
      <c r="A15" s="126">
        <v>9</v>
      </c>
      <c r="B15" s="659">
        <v>1</v>
      </c>
      <c r="C15" s="660"/>
      <c r="D15" s="660" t="s">
        <v>72</v>
      </c>
      <c r="E15" s="660" t="s">
        <v>197</v>
      </c>
      <c r="F15" s="660" t="s">
        <v>253</v>
      </c>
      <c r="G15" s="660" t="s">
        <v>194</v>
      </c>
      <c r="H15" s="660" t="s">
        <v>242</v>
      </c>
      <c r="I15" s="660">
        <v>3</v>
      </c>
      <c r="J15" s="660" t="s">
        <v>242</v>
      </c>
      <c r="K15" s="660">
        <v>1977</v>
      </c>
      <c r="L15" s="660" t="s">
        <v>317</v>
      </c>
      <c r="M15" s="660" t="s">
        <v>322</v>
      </c>
      <c r="N15" s="660"/>
      <c r="O15" s="660" t="s">
        <v>39</v>
      </c>
      <c r="P15" s="660" t="s">
        <v>173</v>
      </c>
      <c r="Q15" s="660">
        <v>0.6</v>
      </c>
      <c r="R15" s="660" t="s">
        <v>430</v>
      </c>
      <c r="S15" s="660" t="s">
        <v>58</v>
      </c>
      <c r="T15" s="665" t="s">
        <v>203</v>
      </c>
      <c r="U15" s="665" t="s">
        <v>204</v>
      </c>
      <c r="V15" s="666" t="s">
        <v>291</v>
      </c>
      <c r="W15" s="619" t="s">
        <v>234</v>
      </c>
      <c r="X15" s="612" t="s">
        <v>91</v>
      </c>
      <c r="Y15" s="613" t="s">
        <v>234</v>
      </c>
      <c r="Z15" s="614" t="s">
        <v>91</v>
      </c>
      <c r="AA15" s="615" t="s">
        <v>277</v>
      </c>
      <c r="AB15" s="616">
        <v>1</v>
      </c>
      <c r="AC15" s="617" t="s">
        <v>242</v>
      </c>
      <c r="AD15" s="618">
        <v>8</v>
      </c>
      <c r="AE15" s="619">
        <v>4.4000000000000004</v>
      </c>
      <c r="AF15" s="620"/>
      <c r="AG15" s="618"/>
      <c r="AH15" s="621" t="s">
        <v>224</v>
      </c>
      <c r="AI15" s="622" t="s">
        <v>242</v>
      </c>
      <c r="AJ15" s="623" t="s">
        <v>230</v>
      </c>
      <c r="AK15" s="624" t="s">
        <v>242</v>
      </c>
      <c r="AL15" s="625">
        <v>2017</v>
      </c>
      <c r="AM15" s="626"/>
      <c r="AN15" s="627"/>
      <c r="AO15" s="628">
        <v>2</v>
      </c>
      <c r="AP15" s="629" t="s">
        <v>242</v>
      </c>
      <c r="AQ15" s="630">
        <v>8</v>
      </c>
      <c r="AR15" s="620">
        <v>4.74</v>
      </c>
      <c r="AS15" s="618"/>
      <c r="AT15" s="661" t="s">
        <v>224</v>
      </c>
      <c r="AU15" s="662" t="s">
        <v>242</v>
      </c>
      <c r="AV15" s="623" t="s">
        <v>230</v>
      </c>
      <c r="AW15" s="634" t="s">
        <v>242</v>
      </c>
      <c r="AX15" s="635">
        <v>2020</v>
      </c>
      <c r="AY15" s="419"/>
      <c r="AZ15" s="664"/>
      <c r="BA15" s="411"/>
      <c r="BB15" s="418">
        <v>3</v>
      </c>
      <c r="BC15" s="423">
        <v>0</v>
      </c>
      <c r="BD15" s="421">
        <v>4.4000000000000004</v>
      </c>
      <c r="BE15" s="421">
        <v>0.34</v>
      </c>
      <c r="BF15" s="412" t="s">
        <v>279</v>
      </c>
      <c r="BG15" s="420"/>
      <c r="BH15" s="416"/>
      <c r="BI15" s="417"/>
      <c r="BJ15" s="667"/>
      <c r="BK15" s="421"/>
      <c r="BL15" s="668"/>
      <c r="BM15" s="669"/>
      <c r="BN15" s="413"/>
      <c r="BO15" s="413"/>
      <c r="BP15" s="413"/>
      <c r="BQ15" s="413"/>
      <c r="BR15" s="425"/>
      <c r="BS15" s="667"/>
      <c r="BT15" s="670"/>
      <c r="BU15" s="667"/>
      <c r="BV15" s="412"/>
      <c r="BW15" s="420"/>
      <c r="BX15" s="423"/>
      <c r="BY15" s="424" t="s">
        <v>138</v>
      </c>
      <c r="BZ15" s="515" t="s">
        <v>138</v>
      </c>
      <c r="CA15" s="126" t="s">
        <v>436</v>
      </c>
      <c r="CB15" s="516" t="s">
        <v>243</v>
      </c>
      <c r="CC15" s="516" t="s">
        <v>189</v>
      </c>
      <c r="CD15" s="126">
        <v>67</v>
      </c>
      <c r="CE15" s="127" t="s">
        <v>205</v>
      </c>
      <c r="CF15" s="126">
        <v>2017</v>
      </c>
      <c r="CG15" s="126" t="s">
        <v>92</v>
      </c>
      <c r="CJ15" s="671" t="s">
        <v>138</v>
      </c>
      <c r="CK15" s="671" t="s">
        <v>138</v>
      </c>
      <c r="CP15" s="671" t="s">
        <v>138</v>
      </c>
      <c r="CU15" s="671" t="s">
        <v>51</v>
      </c>
      <c r="CV15" s="671" t="s">
        <v>15</v>
      </c>
      <c r="CW15" s="671">
        <v>4</v>
      </c>
      <c r="CX15" s="128">
        <v>2032</v>
      </c>
      <c r="CY15" s="672">
        <v>1</v>
      </c>
      <c r="CZ15" s="129">
        <v>2032</v>
      </c>
      <c r="DA15" s="126">
        <v>10</v>
      </c>
      <c r="DB15" s="512">
        <v>2031</v>
      </c>
      <c r="DC15" s="512" t="s">
        <v>138</v>
      </c>
      <c r="DD15" s="512" t="s">
        <v>130</v>
      </c>
      <c r="DE15" s="512"/>
      <c r="DF15" s="514">
        <v>660</v>
      </c>
      <c r="DG15" s="513">
        <v>501</v>
      </c>
      <c r="DH15" s="513">
        <v>37</v>
      </c>
      <c r="DI15" s="512" t="s">
        <v>272</v>
      </c>
      <c r="DJ15" s="673"/>
      <c r="DK15" s="513"/>
      <c r="DL15" s="422" t="s">
        <v>139</v>
      </c>
      <c r="DM15" s="422" t="s">
        <v>131</v>
      </c>
      <c r="DN15" s="671">
        <v>2009</v>
      </c>
      <c r="DU15" s="671" t="s">
        <v>276</v>
      </c>
      <c r="DV15" s="671" t="s">
        <v>38</v>
      </c>
      <c r="DW15" s="671" t="s">
        <v>69</v>
      </c>
      <c r="DX15" s="671" t="s">
        <v>58</v>
      </c>
      <c r="DY15" s="671" t="s">
        <v>69</v>
      </c>
      <c r="DZ15" s="671" t="s">
        <v>224</v>
      </c>
      <c r="EA15" s="671" t="s">
        <v>242</v>
      </c>
      <c r="EB15" s="671" t="s">
        <v>250</v>
      </c>
      <c r="EC15" s="671" t="s">
        <v>242</v>
      </c>
      <c r="ED15" s="671">
        <v>2012</v>
      </c>
      <c r="EE15" s="671">
        <v>0</v>
      </c>
      <c r="EF15" s="671" t="s">
        <v>138</v>
      </c>
      <c r="EG15" s="671" t="s">
        <v>224</v>
      </c>
      <c r="EH15" s="671" t="s">
        <v>242</v>
      </c>
      <c r="EI15" s="671" t="s">
        <v>250</v>
      </c>
      <c r="EJ15" s="671" t="s">
        <v>242</v>
      </c>
      <c r="EK15" s="671">
        <v>2012</v>
      </c>
      <c r="EM15" s="671" t="s">
        <v>138</v>
      </c>
      <c r="EN15" s="671" t="s">
        <v>51</v>
      </c>
    </row>
    <row r="16" spans="1:144" s="671" customFormat="1" ht="30.75" customHeight="1" x14ac:dyDescent="0.2">
      <c r="A16" s="126">
        <v>115</v>
      </c>
      <c r="B16" s="659">
        <v>2</v>
      </c>
      <c r="C16" s="660"/>
      <c r="D16" s="660" t="s">
        <v>72</v>
      </c>
      <c r="E16" s="660" t="s">
        <v>4</v>
      </c>
      <c r="F16" s="660" t="s">
        <v>253</v>
      </c>
      <c r="G16" s="660" t="s">
        <v>218</v>
      </c>
      <c r="H16" s="660" t="s">
        <v>242</v>
      </c>
      <c r="I16" s="660">
        <v>3</v>
      </c>
      <c r="J16" s="660" t="s">
        <v>242</v>
      </c>
      <c r="K16" s="660">
        <v>1980</v>
      </c>
      <c r="L16" s="660" t="s">
        <v>317</v>
      </c>
      <c r="M16" s="660" t="s">
        <v>322</v>
      </c>
      <c r="N16" s="660"/>
      <c r="O16" s="660" t="e">
        <v>#N/A</v>
      </c>
      <c r="P16" s="660"/>
      <c r="Q16" s="660" t="e">
        <v>#N/A</v>
      </c>
      <c r="R16" s="660" t="s">
        <v>28</v>
      </c>
      <c r="S16" s="660" t="s">
        <v>452</v>
      </c>
      <c r="T16" s="665" t="s">
        <v>41</v>
      </c>
      <c r="U16" s="665" t="s">
        <v>138</v>
      </c>
      <c r="V16" s="666" t="s">
        <v>290</v>
      </c>
      <c r="W16" s="619" t="s">
        <v>296</v>
      </c>
      <c r="X16" s="612" t="s">
        <v>292</v>
      </c>
      <c r="Y16" s="613" t="s">
        <v>296</v>
      </c>
      <c r="Z16" s="614" t="s">
        <v>292</v>
      </c>
      <c r="AA16" s="615" t="s">
        <v>277</v>
      </c>
      <c r="AB16" s="616">
        <v>5</v>
      </c>
      <c r="AC16" s="617" t="s">
        <v>242</v>
      </c>
      <c r="AD16" s="618">
        <v>9</v>
      </c>
      <c r="AE16" s="619">
        <v>3.66</v>
      </c>
      <c r="AF16" s="620"/>
      <c r="AG16" s="618"/>
      <c r="AH16" s="621" t="s">
        <v>224</v>
      </c>
      <c r="AI16" s="622" t="s">
        <v>242</v>
      </c>
      <c r="AJ16" s="623" t="s">
        <v>230</v>
      </c>
      <c r="AK16" s="624" t="s">
        <v>242</v>
      </c>
      <c r="AL16" s="625">
        <v>2017</v>
      </c>
      <c r="AM16" s="626"/>
      <c r="AN16" s="627"/>
      <c r="AO16" s="628">
        <v>6</v>
      </c>
      <c r="AP16" s="629" t="s">
        <v>242</v>
      </c>
      <c r="AQ16" s="630">
        <v>9</v>
      </c>
      <c r="AR16" s="620">
        <v>3.99</v>
      </c>
      <c r="AS16" s="618"/>
      <c r="AT16" s="661" t="s">
        <v>224</v>
      </c>
      <c r="AU16" s="662" t="s">
        <v>242</v>
      </c>
      <c r="AV16" s="623" t="s">
        <v>230</v>
      </c>
      <c r="AW16" s="634" t="s">
        <v>242</v>
      </c>
      <c r="AX16" s="635">
        <v>2020</v>
      </c>
      <c r="AY16" s="419"/>
      <c r="AZ16" s="664"/>
      <c r="BA16" s="411"/>
      <c r="BB16" s="418">
        <v>3</v>
      </c>
      <c r="BC16" s="423">
        <v>0</v>
      </c>
      <c r="BD16" s="421">
        <v>2.34</v>
      </c>
      <c r="BE16" s="421">
        <v>0.33</v>
      </c>
      <c r="BF16" s="412" t="s">
        <v>278</v>
      </c>
      <c r="BG16" s="420">
        <v>13</v>
      </c>
      <c r="BH16" s="416" t="s">
        <v>221</v>
      </c>
      <c r="BI16" s="417" t="s">
        <v>224</v>
      </c>
      <c r="BJ16" s="667" t="s">
        <v>242</v>
      </c>
      <c r="BK16" s="421">
        <v>7</v>
      </c>
      <c r="BL16" s="668" t="s">
        <v>242</v>
      </c>
      <c r="BM16" s="669">
        <v>2018</v>
      </c>
      <c r="BN16" s="413"/>
      <c r="BO16" s="413"/>
      <c r="BP16" s="413">
        <v>14</v>
      </c>
      <c r="BQ16" s="413" t="s">
        <v>221</v>
      </c>
      <c r="BR16" s="425" t="s">
        <v>224</v>
      </c>
      <c r="BS16" s="667" t="s">
        <v>242</v>
      </c>
      <c r="BT16" s="670">
        <v>7</v>
      </c>
      <c r="BU16" s="667" t="s">
        <v>242</v>
      </c>
      <c r="BV16" s="412">
        <v>2019</v>
      </c>
      <c r="BW16" s="420"/>
      <c r="BX16" s="423"/>
      <c r="BY16" s="424">
        <v>11</v>
      </c>
      <c r="BZ16" s="515" t="s">
        <v>138</v>
      </c>
      <c r="CA16" s="126" t="s">
        <v>436</v>
      </c>
      <c r="CB16" s="516" t="s">
        <v>243</v>
      </c>
      <c r="CC16" s="516" t="s">
        <v>189</v>
      </c>
      <c r="CD16" s="126">
        <v>67</v>
      </c>
      <c r="CE16" s="127" t="s">
        <v>51</v>
      </c>
      <c r="CF16" s="126"/>
      <c r="CG16" s="126"/>
      <c r="CJ16" s="671" t="s">
        <v>138</v>
      </c>
      <c r="CK16" s="671" t="s">
        <v>138</v>
      </c>
      <c r="CP16" s="671" t="s">
        <v>138</v>
      </c>
      <c r="CU16" s="671" t="s">
        <v>51</v>
      </c>
      <c r="CV16" s="671" t="s">
        <v>15</v>
      </c>
      <c r="CW16" s="671">
        <v>4</v>
      </c>
      <c r="CX16" s="128">
        <v>2035</v>
      </c>
      <c r="CY16" s="672">
        <v>1</v>
      </c>
      <c r="CZ16" s="129">
        <v>2035</v>
      </c>
      <c r="DA16" s="126">
        <v>10</v>
      </c>
      <c r="DB16" s="512">
        <v>2034</v>
      </c>
      <c r="DC16" s="512" t="s">
        <v>138</v>
      </c>
      <c r="DD16" s="512" t="s">
        <v>130</v>
      </c>
      <c r="DE16" s="512"/>
      <c r="DF16" s="514">
        <v>660</v>
      </c>
      <c r="DG16" s="513">
        <v>465</v>
      </c>
      <c r="DH16" s="513">
        <v>34</v>
      </c>
      <c r="DI16" s="512" t="s">
        <v>272</v>
      </c>
      <c r="DJ16" s="673"/>
      <c r="DK16" s="513"/>
      <c r="DL16" s="422" t="s">
        <v>139</v>
      </c>
      <c r="DM16" s="422" t="s">
        <v>140</v>
      </c>
      <c r="DX16" s="671" t="s">
        <v>52</v>
      </c>
      <c r="DZ16" s="671" t="s">
        <v>224</v>
      </c>
      <c r="EA16" s="671" t="s">
        <v>242</v>
      </c>
      <c r="EB16" s="671" t="s">
        <v>230</v>
      </c>
      <c r="EC16" s="671" t="s">
        <v>242</v>
      </c>
      <c r="ED16" s="671" t="s">
        <v>244</v>
      </c>
      <c r="EE16" s="671">
        <v>0</v>
      </c>
      <c r="EF16" s="671" t="s">
        <v>138</v>
      </c>
      <c r="EG16" s="671" t="s">
        <v>224</v>
      </c>
      <c r="EH16" s="671" t="s">
        <v>242</v>
      </c>
      <c r="EI16" s="671" t="s">
        <v>230</v>
      </c>
      <c r="EJ16" s="671" t="s">
        <v>242</v>
      </c>
      <c r="EK16" s="671" t="s">
        <v>244</v>
      </c>
      <c r="EM16" s="671" t="s">
        <v>138</v>
      </c>
      <c r="EN16" s="671" t="s">
        <v>51</v>
      </c>
    </row>
    <row r="17" spans="1:144" s="671" customFormat="1" ht="30.75" customHeight="1" x14ac:dyDescent="0.2">
      <c r="A17" s="126">
        <v>117</v>
      </c>
      <c r="B17" s="659">
        <v>3</v>
      </c>
      <c r="C17" s="660"/>
      <c r="D17" s="660" t="s">
        <v>71</v>
      </c>
      <c r="E17" s="660" t="s">
        <v>5</v>
      </c>
      <c r="F17" s="660" t="s">
        <v>251</v>
      </c>
      <c r="G17" s="660" t="s">
        <v>196</v>
      </c>
      <c r="H17" s="660" t="s">
        <v>242</v>
      </c>
      <c r="I17" s="660">
        <v>8</v>
      </c>
      <c r="J17" s="660" t="s">
        <v>242</v>
      </c>
      <c r="K17" s="660">
        <v>1974</v>
      </c>
      <c r="L17" s="660" t="s">
        <v>317</v>
      </c>
      <c r="M17" s="660" t="s">
        <v>322</v>
      </c>
      <c r="N17" s="660"/>
      <c r="O17" s="660" t="e">
        <v>#N/A</v>
      </c>
      <c r="P17" s="660"/>
      <c r="Q17" s="660" t="e">
        <v>#N/A</v>
      </c>
      <c r="R17" s="660" t="s">
        <v>28</v>
      </c>
      <c r="S17" s="660" t="s">
        <v>452</v>
      </c>
      <c r="T17" s="665" t="s">
        <v>41</v>
      </c>
      <c r="U17" s="665" t="s">
        <v>138</v>
      </c>
      <c r="V17" s="666" t="s">
        <v>290</v>
      </c>
      <c r="W17" s="619" t="s">
        <v>296</v>
      </c>
      <c r="X17" s="612" t="s">
        <v>292</v>
      </c>
      <c r="Y17" s="613" t="s">
        <v>296</v>
      </c>
      <c r="Z17" s="614" t="s">
        <v>292</v>
      </c>
      <c r="AA17" s="615" t="s">
        <v>277</v>
      </c>
      <c r="AB17" s="616">
        <v>7</v>
      </c>
      <c r="AC17" s="617" t="s">
        <v>242</v>
      </c>
      <c r="AD17" s="618">
        <v>9</v>
      </c>
      <c r="AE17" s="619">
        <v>4.32</v>
      </c>
      <c r="AF17" s="620"/>
      <c r="AG17" s="618"/>
      <c r="AH17" s="621" t="s">
        <v>224</v>
      </c>
      <c r="AI17" s="622" t="s">
        <v>242</v>
      </c>
      <c r="AJ17" s="623" t="s">
        <v>230</v>
      </c>
      <c r="AK17" s="624" t="s">
        <v>242</v>
      </c>
      <c r="AL17" s="625">
        <v>2017</v>
      </c>
      <c r="AM17" s="626"/>
      <c r="AN17" s="627"/>
      <c r="AO17" s="628">
        <v>8</v>
      </c>
      <c r="AP17" s="629" t="s">
        <v>242</v>
      </c>
      <c r="AQ17" s="630">
        <v>9</v>
      </c>
      <c r="AR17" s="620">
        <v>4.6500000000000004</v>
      </c>
      <c r="AS17" s="618"/>
      <c r="AT17" s="661" t="s">
        <v>224</v>
      </c>
      <c r="AU17" s="662" t="s">
        <v>242</v>
      </c>
      <c r="AV17" s="623" t="s">
        <v>230</v>
      </c>
      <c r="AW17" s="634" t="s">
        <v>242</v>
      </c>
      <c r="AX17" s="635">
        <v>2020</v>
      </c>
      <c r="AY17" s="419"/>
      <c r="AZ17" s="664"/>
      <c r="BA17" s="411"/>
      <c r="BB17" s="418">
        <v>3</v>
      </c>
      <c r="BC17" s="423">
        <v>0</v>
      </c>
      <c r="BD17" s="421">
        <v>2.34</v>
      </c>
      <c r="BE17" s="421">
        <v>0.33</v>
      </c>
      <c r="BF17" s="412" t="s">
        <v>278</v>
      </c>
      <c r="BG17" s="420">
        <v>16</v>
      </c>
      <c r="BH17" s="416" t="s">
        <v>221</v>
      </c>
      <c r="BI17" s="417" t="s">
        <v>224</v>
      </c>
      <c r="BJ17" s="667" t="s">
        <v>242</v>
      </c>
      <c r="BK17" s="421">
        <v>5</v>
      </c>
      <c r="BL17" s="668" t="s">
        <v>242</v>
      </c>
      <c r="BM17" s="669">
        <v>2019</v>
      </c>
      <c r="BN17" s="413"/>
      <c r="BO17" s="413"/>
      <c r="BP17" s="413">
        <v>17</v>
      </c>
      <c r="BQ17" s="413" t="s">
        <v>221</v>
      </c>
      <c r="BR17" s="425" t="s">
        <v>224</v>
      </c>
      <c r="BS17" s="667" t="s">
        <v>242</v>
      </c>
      <c r="BT17" s="670">
        <v>5</v>
      </c>
      <c r="BU17" s="667" t="s">
        <v>242</v>
      </c>
      <c r="BV17" s="412">
        <v>2020</v>
      </c>
      <c r="BW17" s="420"/>
      <c r="BX17" s="423">
        <v>5</v>
      </c>
      <c r="BY17" s="424">
        <v>1</v>
      </c>
      <c r="BZ17" s="515" t="s">
        <v>138</v>
      </c>
      <c r="CA17" s="126" t="s">
        <v>436</v>
      </c>
      <c r="CB17" s="516" t="s">
        <v>243</v>
      </c>
      <c r="CC17" s="516" t="s">
        <v>189</v>
      </c>
      <c r="CD17" s="126">
        <v>67</v>
      </c>
      <c r="CE17" s="127" t="s">
        <v>51</v>
      </c>
      <c r="CF17" s="126"/>
      <c r="CG17" s="126"/>
      <c r="CJ17" s="671" t="s">
        <v>138</v>
      </c>
      <c r="CK17" s="671" t="s">
        <v>138</v>
      </c>
      <c r="CP17" s="671" t="s">
        <v>138</v>
      </c>
      <c r="CU17" s="671" t="s">
        <v>51</v>
      </c>
      <c r="CV17" s="671" t="s">
        <v>15</v>
      </c>
      <c r="CW17" s="671">
        <v>9</v>
      </c>
      <c r="CX17" s="128">
        <v>2034</v>
      </c>
      <c r="CY17" s="672">
        <v>6</v>
      </c>
      <c r="CZ17" s="129">
        <v>2034</v>
      </c>
      <c r="DA17" s="126">
        <v>3</v>
      </c>
      <c r="DB17" s="512">
        <v>2034</v>
      </c>
      <c r="DC17" s="512" t="s">
        <v>138</v>
      </c>
      <c r="DD17" s="512" t="s">
        <v>130</v>
      </c>
      <c r="DE17" s="512"/>
      <c r="DF17" s="514">
        <v>720</v>
      </c>
      <c r="DG17" s="513">
        <v>532</v>
      </c>
      <c r="DH17" s="513">
        <v>40</v>
      </c>
      <c r="DI17" s="512" t="s">
        <v>271</v>
      </c>
      <c r="DJ17" s="673"/>
      <c r="DK17" s="513"/>
      <c r="DL17" s="422" t="s">
        <v>139</v>
      </c>
      <c r="DM17" s="422" t="s">
        <v>131</v>
      </c>
      <c r="DN17" s="671">
        <v>2009</v>
      </c>
      <c r="DX17" s="671" t="s">
        <v>52</v>
      </c>
      <c r="DZ17" s="671" t="s">
        <v>224</v>
      </c>
      <c r="EA17" s="671" t="s">
        <v>242</v>
      </c>
      <c r="EB17" s="671" t="s">
        <v>230</v>
      </c>
      <c r="EC17" s="671" t="s">
        <v>242</v>
      </c>
      <c r="ED17" s="671" t="s">
        <v>244</v>
      </c>
      <c r="EE17" s="671">
        <v>0</v>
      </c>
      <c r="EF17" s="671" t="s">
        <v>138</v>
      </c>
      <c r="EG17" s="671" t="s">
        <v>224</v>
      </c>
      <c r="EH17" s="671" t="s">
        <v>242</v>
      </c>
      <c r="EI17" s="671" t="s">
        <v>230</v>
      </c>
      <c r="EJ17" s="671" t="s">
        <v>242</v>
      </c>
      <c r="EK17" s="671" t="s">
        <v>244</v>
      </c>
      <c r="EM17" s="671" t="s">
        <v>138</v>
      </c>
      <c r="EN17" s="671" t="s">
        <v>51</v>
      </c>
    </row>
    <row r="18" spans="1:144" s="671" customFormat="1" ht="30.75" customHeight="1" x14ac:dyDescent="0.2">
      <c r="A18" s="126">
        <v>128</v>
      </c>
      <c r="B18" s="659">
        <v>4</v>
      </c>
      <c r="C18" s="660"/>
      <c r="D18" s="660" t="s">
        <v>71</v>
      </c>
      <c r="E18" s="660" t="s">
        <v>6</v>
      </c>
      <c r="F18" s="660" t="s">
        <v>251</v>
      </c>
      <c r="G18" s="660" t="s">
        <v>219</v>
      </c>
      <c r="H18" s="660" t="s">
        <v>242</v>
      </c>
      <c r="I18" s="660" t="s">
        <v>232</v>
      </c>
      <c r="J18" s="660" t="s">
        <v>242</v>
      </c>
      <c r="K18" s="660">
        <v>1957</v>
      </c>
      <c r="L18" s="660" t="s">
        <v>317</v>
      </c>
      <c r="M18" s="660" t="s">
        <v>322</v>
      </c>
      <c r="N18" s="660"/>
      <c r="O18" s="660" t="s">
        <v>39</v>
      </c>
      <c r="P18" s="660" t="s">
        <v>319</v>
      </c>
      <c r="Q18" s="660">
        <v>0.8</v>
      </c>
      <c r="R18" s="660"/>
      <c r="S18" s="660" t="s">
        <v>423</v>
      </c>
      <c r="T18" s="665" t="s">
        <v>185</v>
      </c>
      <c r="U18" s="665" t="s">
        <v>42</v>
      </c>
      <c r="V18" s="666" t="s">
        <v>291</v>
      </c>
      <c r="W18" s="619" t="s">
        <v>295</v>
      </c>
      <c r="X18" s="612" t="s">
        <v>293</v>
      </c>
      <c r="Y18" s="613" t="s">
        <v>295</v>
      </c>
      <c r="Z18" s="614" t="s">
        <v>293</v>
      </c>
      <c r="AA18" s="615" t="s">
        <v>277</v>
      </c>
      <c r="AB18" s="616">
        <v>3</v>
      </c>
      <c r="AC18" s="617" t="s">
        <v>242</v>
      </c>
      <c r="AD18" s="618">
        <v>6</v>
      </c>
      <c r="AE18" s="619">
        <v>6.9200000000000008</v>
      </c>
      <c r="AF18" s="620"/>
      <c r="AG18" s="618"/>
      <c r="AH18" s="621" t="s">
        <v>224</v>
      </c>
      <c r="AI18" s="622" t="s">
        <v>242</v>
      </c>
      <c r="AJ18" s="623" t="s">
        <v>230</v>
      </c>
      <c r="AK18" s="624" t="s">
        <v>242</v>
      </c>
      <c r="AL18" s="625">
        <v>2017</v>
      </c>
      <c r="AM18" s="626"/>
      <c r="AN18" s="627"/>
      <c r="AO18" s="628">
        <v>4</v>
      </c>
      <c r="AP18" s="629" t="s">
        <v>242</v>
      </c>
      <c r="AQ18" s="630">
        <v>6</v>
      </c>
      <c r="AR18" s="620">
        <v>7.2800000000000011</v>
      </c>
      <c r="AS18" s="618"/>
      <c r="AT18" s="661" t="s">
        <v>224</v>
      </c>
      <c r="AU18" s="662" t="s">
        <v>242</v>
      </c>
      <c r="AV18" s="623" t="s">
        <v>230</v>
      </c>
      <c r="AW18" s="634" t="s">
        <v>242</v>
      </c>
      <c r="AX18" s="635">
        <v>2020</v>
      </c>
      <c r="AY18" s="419"/>
      <c r="AZ18" s="664"/>
      <c r="BA18" s="411">
        <v>1.18</v>
      </c>
      <c r="BB18" s="418">
        <v>3</v>
      </c>
      <c r="BC18" s="423">
        <v>0</v>
      </c>
      <c r="BD18" s="421">
        <v>6.2</v>
      </c>
      <c r="BE18" s="421">
        <v>0.36</v>
      </c>
      <c r="BF18" s="412" t="s">
        <v>279</v>
      </c>
      <c r="BG18" s="420"/>
      <c r="BH18" s="416"/>
      <c r="BI18" s="417"/>
      <c r="BJ18" s="667"/>
      <c r="BK18" s="421"/>
      <c r="BL18" s="668"/>
      <c r="BM18" s="669"/>
      <c r="BN18" s="413"/>
      <c r="BO18" s="413"/>
      <c r="BP18" s="413"/>
      <c r="BQ18" s="413"/>
      <c r="BR18" s="425"/>
      <c r="BS18" s="667"/>
      <c r="BT18" s="670"/>
      <c r="BU18" s="667"/>
      <c r="BV18" s="412"/>
      <c r="BW18" s="420"/>
      <c r="BX18" s="423"/>
      <c r="BY18" s="424" t="s">
        <v>138</v>
      </c>
      <c r="BZ18" s="515" t="s">
        <v>138</v>
      </c>
      <c r="CA18" s="126" t="s">
        <v>438</v>
      </c>
      <c r="CB18" s="516" t="s">
        <v>243</v>
      </c>
      <c r="CC18" s="516" t="s">
        <v>189</v>
      </c>
      <c r="CD18" s="126">
        <v>67</v>
      </c>
      <c r="CE18" s="127" t="s">
        <v>205</v>
      </c>
      <c r="CF18" s="126">
        <v>2017</v>
      </c>
      <c r="CG18" s="126" t="s">
        <v>91</v>
      </c>
      <c r="CJ18" s="671" t="s">
        <v>138</v>
      </c>
      <c r="CK18" s="671" t="s">
        <v>159</v>
      </c>
      <c r="CL18" s="671">
        <v>1</v>
      </c>
      <c r="CM18" s="671">
        <v>2012</v>
      </c>
      <c r="CP18" s="671" t="s">
        <v>138</v>
      </c>
      <c r="CU18" s="671" t="s">
        <v>51</v>
      </c>
      <c r="CV18" s="671" t="s">
        <v>15</v>
      </c>
      <c r="CW18" s="671">
        <v>1</v>
      </c>
      <c r="CX18" s="128">
        <v>2023</v>
      </c>
      <c r="CY18" s="672">
        <v>10</v>
      </c>
      <c r="CZ18" s="129">
        <v>2022</v>
      </c>
      <c r="DA18" s="126">
        <v>7</v>
      </c>
      <c r="DB18" s="512">
        <v>2022</v>
      </c>
      <c r="DC18" s="512" t="s">
        <v>138</v>
      </c>
      <c r="DD18" s="512" t="s">
        <v>437</v>
      </c>
      <c r="DE18" s="512">
        <v>5</v>
      </c>
      <c r="DF18" s="514">
        <v>780</v>
      </c>
      <c r="DG18" s="513">
        <v>732</v>
      </c>
      <c r="DH18" s="513">
        <v>57</v>
      </c>
      <c r="DI18" s="512" t="s">
        <v>270</v>
      </c>
      <c r="DJ18" s="673"/>
      <c r="DK18" s="513"/>
      <c r="DL18" s="422" t="s">
        <v>141</v>
      </c>
      <c r="DM18" s="422" t="s">
        <v>140</v>
      </c>
      <c r="DX18" s="671" t="s">
        <v>53</v>
      </c>
      <c r="DZ18" s="671" t="s">
        <v>224</v>
      </c>
      <c r="EA18" s="671" t="s">
        <v>242</v>
      </c>
      <c r="EB18" s="671" t="s">
        <v>224</v>
      </c>
      <c r="EC18" s="671" t="s">
        <v>242</v>
      </c>
      <c r="ED18" s="671">
        <v>2012</v>
      </c>
      <c r="EE18" s="671">
        <v>0</v>
      </c>
      <c r="EF18" s="671" t="s">
        <v>138</v>
      </c>
      <c r="EG18" s="671" t="s">
        <v>224</v>
      </c>
      <c r="EH18" s="671" t="s">
        <v>242</v>
      </c>
      <c r="EI18" s="671" t="s">
        <v>224</v>
      </c>
      <c r="EJ18" s="671" t="s">
        <v>242</v>
      </c>
      <c r="EK18" s="671">
        <v>2012</v>
      </c>
      <c r="EL18" s="671">
        <v>5.76</v>
      </c>
      <c r="EM18" s="671" t="s">
        <v>138</v>
      </c>
      <c r="EN18" s="671" t="s">
        <v>51</v>
      </c>
    </row>
    <row r="19" spans="1:144" s="671" customFormat="1" ht="30.75" customHeight="1" x14ac:dyDescent="0.2">
      <c r="A19" s="126">
        <v>164</v>
      </c>
      <c r="B19" s="659">
        <v>5</v>
      </c>
      <c r="C19" s="660"/>
      <c r="D19" s="660" t="s">
        <v>72</v>
      </c>
      <c r="E19" s="660" t="s">
        <v>14</v>
      </c>
      <c r="F19" s="660" t="s">
        <v>253</v>
      </c>
      <c r="G19" s="660" t="s">
        <v>225</v>
      </c>
      <c r="H19" s="660" t="s">
        <v>242</v>
      </c>
      <c r="I19" s="660">
        <v>7</v>
      </c>
      <c r="J19" s="660" t="s">
        <v>242</v>
      </c>
      <c r="K19" s="660">
        <v>1979</v>
      </c>
      <c r="L19" s="660" t="s">
        <v>317</v>
      </c>
      <c r="M19" s="660" t="s">
        <v>322</v>
      </c>
      <c r="N19" s="660"/>
      <c r="O19" s="660" t="e">
        <v>#N/A</v>
      </c>
      <c r="P19" s="660"/>
      <c r="Q19" s="660" t="e">
        <v>#N/A</v>
      </c>
      <c r="R19" s="660" t="s">
        <v>330</v>
      </c>
      <c r="S19" s="660" t="s">
        <v>423</v>
      </c>
      <c r="T19" s="665" t="s">
        <v>41</v>
      </c>
      <c r="U19" s="665" t="s">
        <v>138</v>
      </c>
      <c r="V19" s="666" t="s">
        <v>290</v>
      </c>
      <c r="W19" s="619" t="s">
        <v>296</v>
      </c>
      <c r="X19" s="612" t="s">
        <v>292</v>
      </c>
      <c r="Y19" s="613" t="s">
        <v>296</v>
      </c>
      <c r="Z19" s="614" t="s">
        <v>292</v>
      </c>
      <c r="AA19" s="615" t="s">
        <v>277</v>
      </c>
      <c r="AB19" s="616">
        <v>6</v>
      </c>
      <c r="AC19" s="617" t="s">
        <v>242</v>
      </c>
      <c r="AD19" s="618">
        <v>9</v>
      </c>
      <c r="AE19" s="619">
        <v>3.99</v>
      </c>
      <c r="AF19" s="620"/>
      <c r="AG19" s="618"/>
      <c r="AH19" s="621" t="s">
        <v>224</v>
      </c>
      <c r="AI19" s="622" t="s">
        <v>242</v>
      </c>
      <c r="AJ19" s="623" t="s">
        <v>230</v>
      </c>
      <c r="AK19" s="624" t="s">
        <v>242</v>
      </c>
      <c r="AL19" s="625">
        <v>2017</v>
      </c>
      <c r="AM19" s="626"/>
      <c r="AN19" s="627"/>
      <c r="AO19" s="628">
        <v>7</v>
      </c>
      <c r="AP19" s="629" t="s">
        <v>242</v>
      </c>
      <c r="AQ19" s="630">
        <v>9</v>
      </c>
      <c r="AR19" s="620">
        <v>4.32</v>
      </c>
      <c r="AS19" s="618"/>
      <c r="AT19" s="661" t="s">
        <v>224</v>
      </c>
      <c r="AU19" s="662" t="s">
        <v>242</v>
      </c>
      <c r="AV19" s="623" t="s">
        <v>230</v>
      </c>
      <c r="AW19" s="634" t="s">
        <v>242</v>
      </c>
      <c r="AX19" s="635">
        <v>2020</v>
      </c>
      <c r="AY19" s="419"/>
      <c r="AZ19" s="664"/>
      <c r="BA19" s="411"/>
      <c r="BB19" s="418">
        <v>3</v>
      </c>
      <c r="BC19" s="423">
        <v>0</v>
      </c>
      <c r="BD19" s="421">
        <v>2.34</v>
      </c>
      <c r="BE19" s="421">
        <v>0.33</v>
      </c>
      <c r="BF19" s="412" t="s">
        <v>278</v>
      </c>
      <c r="BG19" s="420">
        <v>16</v>
      </c>
      <c r="BH19" s="416" t="s">
        <v>221</v>
      </c>
      <c r="BI19" s="417" t="s">
        <v>224</v>
      </c>
      <c r="BJ19" s="667" t="s">
        <v>242</v>
      </c>
      <c r="BK19" s="421">
        <v>5</v>
      </c>
      <c r="BL19" s="668" t="s">
        <v>242</v>
      </c>
      <c r="BM19" s="669">
        <v>2019</v>
      </c>
      <c r="BN19" s="413"/>
      <c r="BO19" s="413"/>
      <c r="BP19" s="413">
        <v>17</v>
      </c>
      <c r="BQ19" s="413" t="s">
        <v>221</v>
      </c>
      <c r="BR19" s="425" t="s">
        <v>224</v>
      </c>
      <c r="BS19" s="667" t="s">
        <v>242</v>
      </c>
      <c r="BT19" s="670">
        <v>5</v>
      </c>
      <c r="BU19" s="667" t="s">
        <v>242</v>
      </c>
      <c r="BV19" s="412">
        <v>2020</v>
      </c>
      <c r="BW19" s="420"/>
      <c r="BX19" s="423">
        <v>5</v>
      </c>
      <c r="BY19" s="424">
        <v>1</v>
      </c>
      <c r="BZ19" s="515" t="s">
        <v>138</v>
      </c>
      <c r="CA19" s="126" t="s">
        <v>438</v>
      </c>
      <c r="CB19" s="516" t="s">
        <v>243</v>
      </c>
      <c r="CC19" s="516" t="s">
        <v>189</v>
      </c>
      <c r="CD19" s="126">
        <v>67</v>
      </c>
      <c r="CE19" s="127" t="s">
        <v>51</v>
      </c>
      <c r="CF19" s="126"/>
      <c r="CG19" s="126"/>
      <c r="CJ19" s="671" t="s">
        <v>138</v>
      </c>
      <c r="CK19" s="671" t="s">
        <v>138</v>
      </c>
      <c r="CP19" s="671" t="s">
        <v>138</v>
      </c>
      <c r="CU19" s="671" t="s">
        <v>51</v>
      </c>
      <c r="CV19" s="671" t="s">
        <v>15</v>
      </c>
      <c r="CW19" s="671">
        <v>8</v>
      </c>
      <c r="CX19" s="128">
        <v>2034</v>
      </c>
      <c r="CY19" s="672">
        <v>5</v>
      </c>
      <c r="CZ19" s="129">
        <v>2034</v>
      </c>
      <c r="DA19" s="126">
        <v>2</v>
      </c>
      <c r="DB19" s="512">
        <v>2034</v>
      </c>
      <c r="DC19" s="512" t="s">
        <v>138</v>
      </c>
      <c r="DD19" s="512" t="s">
        <v>130</v>
      </c>
      <c r="DE19" s="512"/>
      <c r="DF19" s="514">
        <v>660</v>
      </c>
      <c r="DG19" s="513">
        <v>473</v>
      </c>
      <c r="DH19" s="513">
        <v>35</v>
      </c>
      <c r="DI19" s="512" t="s">
        <v>272</v>
      </c>
      <c r="DJ19" s="673"/>
      <c r="DK19" s="513"/>
      <c r="DL19" s="422" t="s">
        <v>139</v>
      </c>
      <c r="DM19" s="422" t="s">
        <v>131</v>
      </c>
      <c r="DN19" s="671">
        <v>2008</v>
      </c>
      <c r="DW19" s="671" t="s">
        <v>330</v>
      </c>
      <c r="DX19" s="671" t="s">
        <v>59</v>
      </c>
      <c r="DY19" s="671" t="s">
        <v>49</v>
      </c>
      <c r="DZ19" s="671" t="s">
        <v>224</v>
      </c>
      <c r="EA19" s="671" t="s">
        <v>242</v>
      </c>
      <c r="EB19" s="671" t="s">
        <v>230</v>
      </c>
      <c r="EC19" s="671" t="s">
        <v>242</v>
      </c>
      <c r="ED19" s="671" t="s">
        <v>244</v>
      </c>
      <c r="EE19" s="671">
        <v>0</v>
      </c>
      <c r="EF19" s="671" t="s">
        <v>138</v>
      </c>
      <c r="EG19" s="671" t="s">
        <v>224</v>
      </c>
      <c r="EH19" s="671" t="s">
        <v>242</v>
      </c>
      <c r="EI19" s="671" t="s">
        <v>230</v>
      </c>
      <c r="EJ19" s="671" t="s">
        <v>242</v>
      </c>
      <c r="EK19" s="671" t="s">
        <v>244</v>
      </c>
      <c r="EM19" s="671" t="s">
        <v>138</v>
      </c>
      <c r="EN19" s="671" t="s">
        <v>51</v>
      </c>
    </row>
    <row r="20" spans="1:144" s="671" customFormat="1" ht="30.75" customHeight="1" x14ac:dyDescent="0.2">
      <c r="A20" s="126">
        <v>218</v>
      </c>
      <c r="B20" s="659">
        <v>6</v>
      </c>
      <c r="C20" s="660"/>
      <c r="D20" s="660" t="s">
        <v>71</v>
      </c>
      <c r="E20" s="660" t="s">
        <v>9</v>
      </c>
      <c r="F20" s="660" t="s">
        <v>251</v>
      </c>
      <c r="G20" s="660" t="s">
        <v>268</v>
      </c>
      <c r="H20" s="660" t="s">
        <v>242</v>
      </c>
      <c r="I20" s="660" t="s">
        <v>226</v>
      </c>
      <c r="J20" s="660" t="s">
        <v>242</v>
      </c>
      <c r="K20" s="660">
        <v>1974</v>
      </c>
      <c r="L20" s="660" t="s">
        <v>300</v>
      </c>
      <c r="M20" s="660" t="s">
        <v>435</v>
      </c>
      <c r="N20" s="660"/>
      <c r="O20" s="660" t="e">
        <v>#N/A</v>
      </c>
      <c r="P20" s="660"/>
      <c r="Q20" s="660" t="e">
        <v>#N/A</v>
      </c>
      <c r="R20" s="660" t="s">
        <v>8</v>
      </c>
      <c r="S20" s="660" t="s">
        <v>422</v>
      </c>
      <c r="T20" s="665" t="s">
        <v>41</v>
      </c>
      <c r="U20" s="665" t="s">
        <v>138</v>
      </c>
      <c r="V20" s="666" t="s">
        <v>290</v>
      </c>
      <c r="W20" s="619" t="s">
        <v>296</v>
      </c>
      <c r="X20" s="612" t="s">
        <v>292</v>
      </c>
      <c r="Y20" s="613" t="s">
        <v>296</v>
      </c>
      <c r="Z20" s="614" t="s">
        <v>292</v>
      </c>
      <c r="AA20" s="615" t="s">
        <v>277</v>
      </c>
      <c r="AB20" s="616">
        <v>4</v>
      </c>
      <c r="AC20" s="617" t="s">
        <v>242</v>
      </c>
      <c r="AD20" s="618">
        <v>9</v>
      </c>
      <c r="AE20" s="619">
        <v>3.33</v>
      </c>
      <c r="AF20" s="620"/>
      <c r="AG20" s="618"/>
      <c r="AH20" s="621" t="s">
        <v>224</v>
      </c>
      <c r="AI20" s="622" t="s">
        <v>242</v>
      </c>
      <c r="AJ20" s="623" t="s">
        <v>230</v>
      </c>
      <c r="AK20" s="624" t="s">
        <v>242</v>
      </c>
      <c r="AL20" s="625">
        <v>2017</v>
      </c>
      <c r="AM20" s="626"/>
      <c r="AN20" s="627"/>
      <c r="AO20" s="628">
        <v>5</v>
      </c>
      <c r="AP20" s="629" t="s">
        <v>242</v>
      </c>
      <c r="AQ20" s="630">
        <v>9</v>
      </c>
      <c r="AR20" s="620">
        <v>3.66</v>
      </c>
      <c r="AS20" s="618"/>
      <c r="AT20" s="661" t="s">
        <v>224</v>
      </c>
      <c r="AU20" s="662" t="s">
        <v>242</v>
      </c>
      <c r="AV20" s="623" t="s">
        <v>230</v>
      </c>
      <c r="AW20" s="634" t="s">
        <v>242</v>
      </c>
      <c r="AX20" s="635">
        <v>2020</v>
      </c>
      <c r="AY20" s="419"/>
      <c r="AZ20" s="664"/>
      <c r="BA20" s="411"/>
      <c r="BB20" s="418">
        <v>3</v>
      </c>
      <c r="BC20" s="423">
        <v>0</v>
      </c>
      <c r="BD20" s="421">
        <v>2.34</v>
      </c>
      <c r="BE20" s="421">
        <v>0.33</v>
      </c>
      <c r="BF20" s="412" t="s">
        <v>279</v>
      </c>
      <c r="BG20" s="420"/>
      <c r="BH20" s="416"/>
      <c r="BI20" s="417"/>
      <c r="BJ20" s="667"/>
      <c r="BK20" s="421"/>
      <c r="BL20" s="668"/>
      <c r="BM20" s="669"/>
      <c r="BN20" s="413"/>
      <c r="BO20" s="413"/>
      <c r="BP20" s="413"/>
      <c r="BQ20" s="413"/>
      <c r="BR20" s="425"/>
      <c r="BS20" s="667"/>
      <c r="BT20" s="670"/>
      <c r="BU20" s="667"/>
      <c r="BV20" s="412"/>
      <c r="BW20" s="420"/>
      <c r="BX20" s="423"/>
      <c r="BY20" s="424" t="s">
        <v>138</v>
      </c>
      <c r="BZ20" s="515" t="s">
        <v>138</v>
      </c>
      <c r="CA20" s="126" t="s">
        <v>442</v>
      </c>
      <c r="CB20" s="516" t="s">
        <v>243</v>
      </c>
      <c r="CC20" s="516" t="s">
        <v>189</v>
      </c>
      <c r="CD20" s="126">
        <v>67</v>
      </c>
      <c r="CE20" s="127" t="s">
        <v>51</v>
      </c>
      <c r="CF20" s="126"/>
      <c r="CG20" s="126"/>
      <c r="CJ20" s="671" t="s">
        <v>138</v>
      </c>
      <c r="CK20" s="671" t="s">
        <v>138</v>
      </c>
      <c r="CP20" s="671" t="s">
        <v>138</v>
      </c>
      <c r="CU20" s="671" t="s">
        <v>51</v>
      </c>
      <c r="CV20" s="671" t="s">
        <v>15</v>
      </c>
      <c r="CW20" s="671">
        <v>6</v>
      </c>
      <c r="CX20" s="128">
        <v>2034</v>
      </c>
      <c r="CY20" s="672">
        <v>3</v>
      </c>
      <c r="CZ20" s="129">
        <v>2034</v>
      </c>
      <c r="DA20" s="126">
        <v>12</v>
      </c>
      <c r="DB20" s="512">
        <v>2033</v>
      </c>
      <c r="DC20" s="512" t="s">
        <v>138</v>
      </c>
      <c r="DD20" s="512" t="s">
        <v>130</v>
      </c>
      <c r="DE20" s="512"/>
      <c r="DF20" s="514">
        <v>720</v>
      </c>
      <c r="DG20" s="513">
        <v>535</v>
      </c>
      <c r="DH20" s="513">
        <v>40</v>
      </c>
      <c r="DI20" s="512" t="s">
        <v>271</v>
      </c>
      <c r="DJ20" s="673"/>
      <c r="DK20" s="513"/>
      <c r="DL20" s="422" t="s">
        <v>139</v>
      </c>
      <c r="DM20" s="422" t="s">
        <v>140</v>
      </c>
      <c r="DW20" s="671" t="s">
        <v>8</v>
      </c>
      <c r="DX20" s="671" t="s">
        <v>68</v>
      </c>
      <c r="DY20" s="671" t="s">
        <v>8</v>
      </c>
      <c r="DZ20" s="671" t="s">
        <v>233</v>
      </c>
      <c r="EA20" s="671" t="s">
        <v>242</v>
      </c>
      <c r="EB20" s="671" t="s">
        <v>230</v>
      </c>
      <c r="EC20" s="671" t="s">
        <v>242</v>
      </c>
      <c r="ED20" s="671" t="s">
        <v>244</v>
      </c>
      <c r="EE20" s="671">
        <v>14</v>
      </c>
      <c r="EF20" s="671" t="s">
        <v>280</v>
      </c>
      <c r="EG20" s="671" t="s">
        <v>224</v>
      </c>
      <c r="EH20" s="671" t="s">
        <v>242</v>
      </c>
      <c r="EI20" s="671" t="s">
        <v>230</v>
      </c>
      <c r="EJ20" s="671" t="s">
        <v>242</v>
      </c>
      <c r="EK20" s="671" t="s">
        <v>244</v>
      </c>
      <c r="EM20" s="671" t="s">
        <v>138</v>
      </c>
      <c r="EN20" s="671" t="s">
        <v>51</v>
      </c>
    </row>
    <row r="21" spans="1:144" s="671" customFormat="1" ht="30.75" customHeight="1" x14ac:dyDescent="0.2">
      <c r="A21" s="126">
        <v>292</v>
      </c>
      <c r="B21" s="659">
        <v>7</v>
      </c>
      <c r="C21" s="660"/>
      <c r="D21" s="660" t="s">
        <v>72</v>
      </c>
      <c r="E21" s="660" t="s">
        <v>11</v>
      </c>
      <c r="F21" s="660" t="s">
        <v>253</v>
      </c>
      <c r="G21" s="660" t="s">
        <v>190</v>
      </c>
      <c r="H21" s="660" t="s">
        <v>242</v>
      </c>
      <c r="I21" s="660">
        <v>7</v>
      </c>
      <c r="J21" s="660" t="s">
        <v>242</v>
      </c>
      <c r="K21" s="660">
        <v>1980</v>
      </c>
      <c r="L21" s="660" t="s">
        <v>317</v>
      </c>
      <c r="M21" s="660" t="s">
        <v>322</v>
      </c>
      <c r="N21" s="660"/>
      <c r="O21" s="660" t="e">
        <v>#N/A</v>
      </c>
      <c r="P21" s="660"/>
      <c r="Q21" s="660" t="e">
        <v>#N/A</v>
      </c>
      <c r="R21" s="660" t="s">
        <v>255</v>
      </c>
      <c r="S21" s="660" t="s">
        <v>55</v>
      </c>
      <c r="T21" s="665" t="s">
        <v>41</v>
      </c>
      <c r="U21" s="665" t="s">
        <v>138</v>
      </c>
      <c r="V21" s="666" t="s">
        <v>290</v>
      </c>
      <c r="W21" s="619" t="s">
        <v>296</v>
      </c>
      <c r="X21" s="612" t="s">
        <v>292</v>
      </c>
      <c r="Y21" s="613" t="s">
        <v>296</v>
      </c>
      <c r="Z21" s="614" t="s">
        <v>292</v>
      </c>
      <c r="AA21" s="615" t="s">
        <v>277</v>
      </c>
      <c r="AB21" s="616">
        <v>5</v>
      </c>
      <c r="AC21" s="617" t="s">
        <v>242</v>
      </c>
      <c r="AD21" s="618">
        <v>9</v>
      </c>
      <c r="AE21" s="619">
        <v>3.66</v>
      </c>
      <c r="AF21" s="620"/>
      <c r="AG21" s="618"/>
      <c r="AH21" s="621" t="s">
        <v>224</v>
      </c>
      <c r="AI21" s="622" t="s">
        <v>242</v>
      </c>
      <c r="AJ21" s="623" t="s">
        <v>230</v>
      </c>
      <c r="AK21" s="624" t="s">
        <v>242</v>
      </c>
      <c r="AL21" s="625">
        <v>2017</v>
      </c>
      <c r="AM21" s="626"/>
      <c r="AN21" s="627"/>
      <c r="AO21" s="628">
        <v>6</v>
      </c>
      <c r="AP21" s="629" t="s">
        <v>242</v>
      </c>
      <c r="AQ21" s="630">
        <v>9</v>
      </c>
      <c r="AR21" s="620">
        <v>3.99</v>
      </c>
      <c r="AS21" s="618"/>
      <c r="AT21" s="661" t="s">
        <v>224</v>
      </c>
      <c r="AU21" s="662" t="s">
        <v>242</v>
      </c>
      <c r="AV21" s="623" t="s">
        <v>230</v>
      </c>
      <c r="AW21" s="634" t="s">
        <v>242</v>
      </c>
      <c r="AX21" s="635">
        <v>2020</v>
      </c>
      <c r="AY21" s="419"/>
      <c r="AZ21" s="664"/>
      <c r="BA21" s="411"/>
      <c r="BB21" s="418">
        <v>3</v>
      </c>
      <c r="BC21" s="423">
        <v>0</v>
      </c>
      <c r="BD21" s="421">
        <v>2.34</v>
      </c>
      <c r="BE21" s="421">
        <v>0.33</v>
      </c>
      <c r="BF21" s="412" t="s">
        <v>278</v>
      </c>
      <c r="BG21" s="420">
        <v>13</v>
      </c>
      <c r="BH21" s="416" t="s">
        <v>221</v>
      </c>
      <c r="BI21" s="417" t="s">
        <v>224</v>
      </c>
      <c r="BJ21" s="667" t="s">
        <v>242</v>
      </c>
      <c r="BK21" s="421">
        <v>12</v>
      </c>
      <c r="BL21" s="668" t="s">
        <v>242</v>
      </c>
      <c r="BM21" s="669">
        <v>2018</v>
      </c>
      <c r="BN21" s="413"/>
      <c r="BO21" s="413"/>
      <c r="BP21" s="413">
        <v>14</v>
      </c>
      <c r="BQ21" s="413" t="s">
        <v>221</v>
      </c>
      <c r="BR21" s="425" t="s">
        <v>224</v>
      </c>
      <c r="BS21" s="667" t="s">
        <v>242</v>
      </c>
      <c r="BT21" s="670">
        <v>12</v>
      </c>
      <c r="BU21" s="667" t="s">
        <v>242</v>
      </c>
      <c r="BV21" s="412">
        <v>2019</v>
      </c>
      <c r="BW21" s="420"/>
      <c r="BX21" s="423"/>
      <c r="BY21" s="424">
        <v>6</v>
      </c>
      <c r="BZ21" s="515" t="s">
        <v>138</v>
      </c>
      <c r="CA21" s="126" t="s">
        <v>449</v>
      </c>
      <c r="CB21" s="516" t="s">
        <v>243</v>
      </c>
      <c r="CC21" s="516" t="s">
        <v>189</v>
      </c>
      <c r="CD21" s="126">
        <v>67</v>
      </c>
      <c r="CE21" s="127" t="s">
        <v>51</v>
      </c>
      <c r="CF21" s="126"/>
      <c r="CG21" s="126"/>
      <c r="CJ21" s="671" t="s">
        <v>138</v>
      </c>
      <c r="CK21" s="671" t="s">
        <v>138</v>
      </c>
      <c r="CP21" s="671" t="s">
        <v>138</v>
      </c>
      <c r="CU21" s="671" t="s">
        <v>51</v>
      </c>
      <c r="CV21" s="671" t="s">
        <v>15</v>
      </c>
      <c r="CW21" s="671">
        <v>8</v>
      </c>
      <c r="CX21" s="128">
        <v>2035</v>
      </c>
      <c r="CY21" s="672">
        <v>5</v>
      </c>
      <c r="CZ21" s="129">
        <v>2035</v>
      </c>
      <c r="DA21" s="126">
        <v>2</v>
      </c>
      <c r="DB21" s="512">
        <v>2035</v>
      </c>
      <c r="DC21" s="512" t="s">
        <v>138</v>
      </c>
      <c r="DD21" s="512" t="s">
        <v>130</v>
      </c>
      <c r="DE21" s="512"/>
      <c r="DF21" s="514">
        <v>660</v>
      </c>
      <c r="DG21" s="513">
        <v>461</v>
      </c>
      <c r="DH21" s="513">
        <v>34</v>
      </c>
      <c r="DI21" s="512" t="s">
        <v>272</v>
      </c>
      <c r="DJ21" s="673"/>
      <c r="DK21" s="513"/>
      <c r="DL21" s="422" t="s">
        <v>139</v>
      </c>
      <c r="DM21" s="422" t="s">
        <v>131</v>
      </c>
      <c r="DN21" s="671">
        <v>2008</v>
      </c>
      <c r="DW21" s="671" t="s">
        <v>255</v>
      </c>
      <c r="DX21" s="671" t="s">
        <v>55</v>
      </c>
      <c r="DY21" s="671" t="s">
        <v>255</v>
      </c>
      <c r="DZ21" s="671" t="s">
        <v>224</v>
      </c>
      <c r="EA21" s="671" t="s">
        <v>242</v>
      </c>
      <c r="EB21" s="671" t="s">
        <v>230</v>
      </c>
      <c r="EC21" s="671" t="s">
        <v>242</v>
      </c>
      <c r="ED21" s="671" t="s">
        <v>244</v>
      </c>
      <c r="EE21" s="671">
        <v>0</v>
      </c>
      <c r="EF21" s="671" t="s">
        <v>138</v>
      </c>
      <c r="EG21" s="671" t="s">
        <v>224</v>
      </c>
      <c r="EH21" s="671" t="s">
        <v>242</v>
      </c>
      <c r="EI21" s="671" t="s">
        <v>230</v>
      </c>
      <c r="EJ21" s="671" t="s">
        <v>242</v>
      </c>
      <c r="EK21" s="671" t="s">
        <v>244</v>
      </c>
      <c r="EM21" s="671" t="s">
        <v>138</v>
      </c>
      <c r="EN21" s="671" t="s">
        <v>51</v>
      </c>
    </row>
    <row r="22" spans="1:144" s="671" customFormat="1" ht="30.75" customHeight="1" x14ac:dyDescent="0.2">
      <c r="A22" s="126">
        <v>585</v>
      </c>
      <c r="B22" s="659">
        <v>8</v>
      </c>
      <c r="C22" s="660"/>
      <c r="D22" s="660" t="s">
        <v>71</v>
      </c>
      <c r="E22" s="660" t="s">
        <v>30</v>
      </c>
      <c r="F22" s="660" t="s">
        <v>251</v>
      </c>
      <c r="G22" s="660" t="s">
        <v>225</v>
      </c>
      <c r="H22" s="660" t="s">
        <v>242</v>
      </c>
      <c r="I22" s="660" t="s">
        <v>248</v>
      </c>
      <c r="J22" s="660" t="s">
        <v>242</v>
      </c>
      <c r="K22" s="660">
        <v>1983</v>
      </c>
      <c r="L22" s="660" t="s">
        <v>317</v>
      </c>
      <c r="M22" s="660" t="s">
        <v>322</v>
      </c>
      <c r="N22" s="660"/>
      <c r="O22" s="660" t="s">
        <v>39</v>
      </c>
      <c r="P22" s="660" t="s">
        <v>174</v>
      </c>
      <c r="Q22" s="660" t="s">
        <v>177</v>
      </c>
      <c r="R22" s="660" t="s">
        <v>441</v>
      </c>
      <c r="S22" s="660" t="s">
        <v>427</v>
      </c>
      <c r="T22" s="665" t="s">
        <v>41</v>
      </c>
      <c r="U22" s="665" t="s">
        <v>138</v>
      </c>
      <c r="V22" s="666" t="s">
        <v>291</v>
      </c>
      <c r="W22" s="619" t="s">
        <v>222</v>
      </c>
      <c r="X22" s="612" t="s">
        <v>92</v>
      </c>
      <c r="Y22" s="613" t="s">
        <v>222</v>
      </c>
      <c r="Z22" s="614" t="s">
        <v>92</v>
      </c>
      <c r="AA22" s="615" t="s">
        <v>277</v>
      </c>
      <c r="AB22" s="616">
        <v>3</v>
      </c>
      <c r="AC22" s="617" t="s">
        <v>242</v>
      </c>
      <c r="AD22" s="618">
        <v>9</v>
      </c>
      <c r="AE22" s="619">
        <v>3</v>
      </c>
      <c r="AF22" s="620"/>
      <c r="AG22" s="618"/>
      <c r="AH22" s="621" t="s">
        <v>224</v>
      </c>
      <c r="AI22" s="622" t="s">
        <v>242</v>
      </c>
      <c r="AJ22" s="623" t="s">
        <v>230</v>
      </c>
      <c r="AK22" s="624" t="s">
        <v>242</v>
      </c>
      <c r="AL22" s="625">
        <v>2017</v>
      </c>
      <c r="AM22" s="626"/>
      <c r="AN22" s="627"/>
      <c r="AO22" s="628">
        <v>4</v>
      </c>
      <c r="AP22" s="629" t="s">
        <v>242</v>
      </c>
      <c r="AQ22" s="630">
        <v>9</v>
      </c>
      <c r="AR22" s="620">
        <v>3.33</v>
      </c>
      <c r="AS22" s="618"/>
      <c r="AT22" s="661" t="s">
        <v>224</v>
      </c>
      <c r="AU22" s="662" t="s">
        <v>242</v>
      </c>
      <c r="AV22" s="623" t="s">
        <v>230</v>
      </c>
      <c r="AW22" s="634" t="s">
        <v>242</v>
      </c>
      <c r="AX22" s="635">
        <v>2020</v>
      </c>
      <c r="AY22" s="419"/>
      <c r="AZ22" s="664"/>
      <c r="BA22" s="411"/>
      <c r="BB22" s="418">
        <v>3</v>
      </c>
      <c r="BC22" s="423">
        <v>0</v>
      </c>
      <c r="BD22" s="421">
        <v>2.34</v>
      </c>
      <c r="BE22" s="421">
        <v>0.33</v>
      </c>
      <c r="BF22" s="412" t="s">
        <v>279</v>
      </c>
      <c r="BG22" s="420"/>
      <c r="BH22" s="416"/>
      <c r="BI22" s="417"/>
      <c r="BJ22" s="667"/>
      <c r="BK22" s="421"/>
      <c r="BL22" s="668"/>
      <c r="BM22" s="669"/>
      <c r="BN22" s="413"/>
      <c r="BO22" s="413"/>
      <c r="BP22" s="413"/>
      <c r="BQ22" s="413"/>
      <c r="BR22" s="425"/>
      <c r="BS22" s="667"/>
      <c r="BT22" s="670"/>
      <c r="BU22" s="667"/>
      <c r="BV22" s="412"/>
      <c r="BW22" s="420" t="s">
        <v>248</v>
      </c>
      <c r="BX22" s="423"/>
      <c r="BY22" s="424" t="s">
        <v>138</v>
      </c>
      <c r="BZ22" s="515" t="s">
        <v>138</v>
      </c>
      <c r="CA22" s="126" t="s">
        <v>444</v>
      </c>
      <c r="CB22" s="516" t="s">
        <v>243</v>
      </c>
      <c r="CC22" s="516" t="s">
        <v>189</v>
      </c>
      <c r="CD22" s="126">
        <v>67</v>
      </c>
      <c r="CE22" s="127" t="s">
        <v>51</v>
      </c>
      <c r="CF22" s="126"/>
      <c r="CG22" s="126"/>
      <c r="CJ22" s="671" t="s">
        <v>138</v>
      </c>
      <c r="CK22" s="671" t="s">
        <v>138</v>
      </c>
      <c r="CP22" s="671" t="s">
        <v>138</v>
      </c>
      <c r="CU22" s="671" t="s">
        <v>51</v>
      </c>
      <c r="CV22" s="671" t="s">
        <v>15</v>
      </c>
      <c r="CW22" s="671">
        <v>12</v>
      </c>
      <c r="CX22" s="128">
        <v>2043</v>
      </c>
      <c r="CY22" s="672">
        <v>9</v>
      </c>
      <c r="CZ22" s="129">
        <v>2043</v>
      </c>
      <c r="DA22" s="126">
        <v>6</v>
      </c>
      <c r="DB22" s="512">
        <v>2043</v>
      </c>
      <c r="DC22" s="512" t="s">
        <v>138</v>
      </c>
      <c r="DD22" s="512" t="s">
        <v>130</v>
      </c>
      <c r="DE22" s="512"/>
      <c r="DF22" s="514">
        <v>720</v>
      </c>
      <c r="DG22" s="513">
        <v>421</v>
      </c>
      <c r="DH22" s="513">
        <v>31</v>
      </c>
      <c r="DI22" s="512" t="s">
        <v>273</v>
      </c>
      <c r="DJ22" s="673"/>
      <c r="DK22" s="513"/>
      <c r="DL22" s="422" t="s">
        <v>139</v>
      </c>
      <c r="DM22" s="422" t="s">
        <v>131</v>
      </c>
      <c r="DN22" s="671">
        <v>2012</v>
      </c>
      <c r="DR22" s="671">
        <v>0.85</v>
      </c>
      <c r="DW22" s="671" t="s">
        <v>214</v>
      </c>
      <c r="DX22" s="671" t="s">
        <v>285</v>
      </c>
      <c r="DY22" s="671" t="s">
        <v>245</v>
      </c>
      <c r="DZ22" s="671" t="s">
        <v>224</v>
      </c>
      <c r="EA22" s="671" t="s">
        <v>242</v>
      </c>
      <c r="EB22" s="671" t="s">
        <v>230</v>
      </c>
      <c r="EC22" s="671" t="s">
        <v>242</v>
      </c>
      <c r="ED22" s="671">
        <v>2011</v>
      </c>
      <c r="EE22" s="671">
        <v>0</v>
      </c>
      <c r="EF22" s="671" t="s">
        <v>138</v>
      </c>
      <c r="EG22" s="671" t="s">
        <v>224</v>
      </c>
      <c r="EH22" s="671" t="s">
        <v>242</v>
      </c>
      <c r="EI22" s="671" t="s">
        <v>230</v>
      </c>
      <c r="EJ22" s="671" t="s">
        <v>242</v>
      </c>
      <c r="EK22" s="671">
        <v>2011</v>
      </c>
      <c r="EM22" s="671" t="s">
        <v>138</v>
      </c>
      <c r="EN22" s="671" t="s">
        <v>51</v>
      </c>
    </row>
    <row r="23" spans="1:144" s="671" customFormat="1" ht="30.75" customHeight="1" x14ac:dyDescent="0.2">
      <c r="A23" s="126">
        <v>599</v>
      </c>
      <c r="B23" s="659">
        <v>9</v>
      </c>
      <c r="C23" s="660"/>
      <c r="D23" s="660" t="s">
        <v>72</v>
      </c>
      <c r="E23" s="660" t="s">
        <v>29</v>
      </c>
      <c r="F23" s="660" t="s">
        <v>253</v>
      </c>
      <c r="G23" s="660" t="s">
        <v>225</v>
      </c>
      <c r="H23" s="660" t="s">
        <v>242</v>
      </c>
      <c r="I23" s="660" t="s">
        <v>225</v>
      </c>
      <c r="J23" s="660" t="s">
        <v>242</v>
      </c>
      <c r="K23" s="660">
        <v>1967</v>
      </c>
      <c r="L23" s="660" t="s">
        <v>300</v>
      </c>
      <c r="M23" s="660" t="s">
        <v>435</v>
      </c>
      <c r="N23" s="660" t="s">
        <v>220</v>
      </c>
      <c r="O23" s="660" t="s">
        <v>206</v>
      </c>
      <c r="P23" s="660"/>
      <c r="Q23" s="660">
        <v>0</v>
      </c>
      <c r="R23" s="660" t="s">
        <v>245</v>
      </c>
      <c r="S23" s="660" t="s">
        <v>427</v>
      </c>
      <c r="T23" s="665" t="s">
        <v>201</v>
      </c>
      <c r="U23" s="665" t="s">
        <v>202</v>
      </c>
      <c r="V23" s="666" t="s">
        <v>291</v>
      </c>
      <c r="W23" s="619" t="s">
        <v>202</v>
      </c>
      <c r="X23" s="612" t="s">
        <v>124</v>
      </c>
      <c r="Y23" s="613" t="s">
        <v>238</v>
      </c>
      <c r="Z23" s="614" t="s">
        <v>126</v>
      </c>
      <c r="AA23" s="615" t="s">
        <v>277</v>
      </c>
      <c r="AB23" s="616">
        <v>8</v>
      </c>
      <c r="AC23" s="617" t="s">
        <v>242</v>
      </c>
      <c r="AD23" s="618">
        <v>12</v>
      </c>
      <c r="AE23" s="619">
        <v>2.2600000000000002</v>
      </c>
      <c r="AF23" s="620"/>
      <c r="AG23" s="618"/>
      <c r="AH23" s="621" t="s">
        <v>224</v>
      </c>
      <c r="AI23" s="622" t="s">
        <v>242</v>
      </c>
      <c r="AJ23" s="623" t="s">
        <v>230</v>
      </c>
      <c r="AK23" s="624" t="s">
        <v>242</v>
      </c>
      <c r="AL23" s="625">
        <v>2018</v>
      </c>
      <c r="AM23" s="626"/>
      <c r="AN23" s="627"/>
      <c r="AO23" s="628">
        <v>9</v>
      </c>
      <c r="AP23" s="629" t="s">
        <v>242</v>
      </c>
      <c r="AQ23" s="630">
        <v>12</v>
      </c>
      <c r="AR23" s="620">
        <v>2.4400000000000004</v>
      </c>
      <c r="AS23" s="618"/>
      <c r="AT23" s="661" t="s">
        <v>224</v>
      </c>
      <c r="AU23" s="662" t="s">
        <v>242</v>
      </c>
      <c r="AV23" s="623" t="s">
        <v>230</v>
      </c>
      <c r="AW23" s="634" t="s">
        <v>242</v>
      </c>
      <c r="AX23" s="635">
        <v>2020</v>
      </c>
      <c r="AY23" s="419"/>
      <c r="AZ23" s="664"/>
      <c r="BA23" s="411"/>
      <c r="BB23" s="418">
        <v>2</v>
      </c>
      <c r="BC23" s="423">
        <v>0</v>
      </c>
      <c r="BD23" s="421">
        <v>1</v>
      </c>
      <c r="BE23" s="421">
        <v>0.18</v>
      </c>
      <c r="BF23" s="412" t="s">
        <v>279</v>
      </c>
      <c r="BG23" s="420"/>
      <c r="BH23" s="416"/>
      <c r="BI23" s="417"/>
      <c r="BJ23" s="667"/>
      <c r="BK23" s="421"/>
      <c r="BL23" s="668"/>
      <c r="BM23" s="669"/>
      <c r="BN23" s="413"/>
      <c r="BO23" s="413"/>
      <c r="BP23" s="413"/>
      <c r="BQ23" s="413"/>
      <c r="BR23" s="425"/>
      <c r="BS23" s="667"/>
      <c r="BT23" s="670"/>
      <c r="BU23" s="667"/>
      <c r="BV23" s="412"/>
      <c r="BW23" s="420" t="s">
        <v>192</v>
      </c>
      <c r="BX23" s="423"/>
      <c r="BY23" s="424" t="s">
        <v>138</v>
      </c>
      <c r="BZ23" s="515" t="s">
        <v>138</v>
      </c>
      <c r="CA23" s="126" t="s">
        <v>444</v>
      </c>
      <c r="CB23" s="516" t="s">
        <v>243</v>
      </c>
      <c r="CC23" s="516" t="s">
        <v>189</v>
      </c>
      <c r="CD23" s="126">
        <v>55</v>
      </c>
      <c r="CE23" s="127" t="s">
        <v>51</v>
      </c>
      <c r="CF23" s="126"/>
      <c r="CG23" s="126"/>
      <c r="CJ23" s="671" t="s">
        <v>138</v>
      </c>
      <c r="CK23" s="671" t="s">
        <v>138</v>
      </c>
      <c r="CP23" s="671" t="s">
        <v>138</v>
      </c>
      <c r="CU23" s="671" t="s">
        <v>51</v>
      </c>
      <c r="CV23" s="671" t="s">
        <v>15</v>
      </c>
      <c r="CW23" s="671">
        <v>3</v>
      </c>
      <c r="CX23" s="128">
        <v>2022</v>
      </c>
      <c r="CY23" s="672">
        <v>12</v>
      </c>
      <c r="CZ23" s="129">
        <v>2021</v>
      </c>
      <c r="DA23" s="126">
        <v>9</v>
      </c>
      <c r="DB23" s="512">
        <v>2021</v>
      </c>
      <c r="DC23" s="512" t="s">
        <v>138</v>
      </c>
      <c r="DD23" s="512" t="s">
        <v>130</v>
      </c>
      <c r="DE23" s="512"/>
      <c r="DF23" s="514">
        <v>660</v>
      </c>
      <c r="DG23" s="513">
        <v>622</v>
      </c>
      <c r="DH23" s="513">
        <v>47</v>
      </c>
      <c r="DI23" s="512" t="s">
        <v>274</v>
      </c>
      <c r="DJ23" s="673"/>
      <c r="DK23" s="513"/>
      <c r="DL23" s="422" t="s">
        <v>141</v>
      </c>
      <c r="DM23" s="422" t="s">
        <v>140</v>
      </c>
      <c r="DW23" s="671" t="s">
        <v>245</v>
      </c>
      <c r="DX23" s="671" t="s">
        <v>285</v>
      </c>
      <c r="DY23" s="671" t="s">
        <v>245</v>
      </c>
      <c r="DZ23" s="671" t="s">
        <v>224</v>
      </c>
      <c r="EA23" s="671" t="s">
        <v>242</v>
      </c>
      <c r="EB23" s="671" t="s">
        <v>230</v>
      </c>
      <c r="EC23" s="671" t="s">
        <v>242</v>
      </c>
      <c r="ED23" s="671">
        <v>2012</v>
      </c>
      <c r="EE23" s="671">
        <v>0</v>
      </c>
      <c r="EF23" s="671" t="s">
        <v>138</v>
      </c>
      <c r="EG23" s="671" t="s">
        <v>224</v>
      </c>
      <c r="EH23" s="671" t="s">
        <v>242</v>
      </c>
      <c r="EI23" s="671" t="s">
        <v>230</v>
      </c>
      <c r="EJ23" s="671" t="s">
        <v>242</v>
      </c>
      <c r="EK23" s="671">
        <v>2012</v>
      </c>
      <c r="EM23" s="671" t="s">
        <v>138</v>
      </c>
      <c r="EN23" s="671" t="s">
        <v>51</v>
      </c>
    </row>
    <row r="24" spans="1:144" s="671" customFormat="1" ht="30.75" customHeight="1" x14ac:dyDescent="0.2">
      <c r="A24" s="126">
        <v>648</v>
      </c>
      <c r="B24" s="659">
        <v>10</v>
      </c>
      <c r="C24" s="660"/>
      <c r="D24" s="660" t="s">
        <v>71</v>
      </c>
      <c r="E24" s="660" t="s">
        <v>265</v>
      </c>
      <c r="F24" s="660" t="s">
        <v>251</v>
      </c>
      <c r="G24" s="660" t="s">
        <v>218</v>
      </c>
      <c r="H24" s="660" t="s">
        <v>242</v>
      </c>
      <c r="I24" s="660" t="s">
        <v>247</v>
      </c>
      <c r="J24" s="660" t="s">
        <v>242</v>
      </c>
      <c r="K24" s="660">
        <v>1976</v>
      </c>
      <c r="L24" s="660" t="s">
        <v>300</v>
      </c>
      <c r="M24" s="660" t="s">
        <v>435</v>
      </c>
      <c r="N24" s="660"/>
      <c r="O24" s="660" t="e">
        <v>#N/A</v>
      </c>
      <c r="P24" s="660"/>
      <c r="Q24" s="660" t="e">
        <v>#N/A</v>
      </c>
      <c r="R24" s="660" t="s">
        <v>245</v>
      </c>
      <c r="S24" s="660" t="s">
        <v>428</v>
      </c>
      <c r="T24" s="665" t="s">
        <v>201</v>
      </c>
      <c r="U24" s="665" t="s">
        <v>202</v>
      </c>
      <c r="V24" s="666" t="s">
        <v>291</v>
      </c>
      <c r="W24" s="619" t="s">
        <v>202</v>
      </c>
      <c r="X24" s="612" t="s">
        <v>124</v>
      </c>
      <c r="Y24" s="613" t="s">
        <v>239</v>
      </c>
      <c r="Z24" s="614" t="s">
        <v>123</v>
      </c>
      <c r="AA24" s="615" t="s">
        <v>277</v>
      </c>
      <c r="AB24" s="616">
        <v>11</v>
      </c>
      <c r="AC24" s="617" t="s">
        <v>242</v>
      </c>
      <c r="AD24" s="618">
        <v>12</v>
      </c>
      <c r="AE24" s="619">
        <v>3.3000000000000003</v>
      </c>
      <c r="AF24" s="620"/>
      <c r="AG24" s="618"/>
      <c r="AH24" s="621" t="s">
        <v>224</v>
      </c>
      <c r="AI24" s="622" t="s">
        <v>242</v>
      </c>
      <c r="AJ24" s="623" t="s">
        <v>230</v>
      </c>
      <c r="AK24" s="624" t="s">
        <v>242</v>
      </c>
      <c r="AL24" s="625">
        <v>2018</v>
      </c>
      <c r="AM24" s="626"/>
      <c r="AN24" s="627"/>
      <c r="AO24" s="628">
        <v>12</v>
      </c>
      <c r="AP24" s="629" t="s">
        <v>242</v>
      </c>
      <c r="AQ24" s="630">
        <v>12</v>
      </c>
      <c r="AR24" s="620">
        <v>3.4800000000000004</v>
      </c>
      <c r="AS24" s="618"/>
      <c r="AT24" s="661" t="s">
        <v>224</v>
      </c>
      <c r="AU24" s="662" t="s">
        <v>242</v>
      </c>
      <c r="AV24" s="623" t="s">
        <v>230</v>
      </c>
      <c r="AW24" s="634" t="s">
        <v>242</v>
      </c>
      <c r="AX24" s="635">
        <v>2020</v>
      </c>
      <c r="AY24" s="419"/>
      <c r="AZ24" s="664"/>
      <c r="BA24" s="411"/>
      <c r="BB24" s="418">
        <v>2</v>
      </c>
      <c r="BC24" s="423">
        <v>0</v>
      </c>
      <c r="BD24" s="421">
        <v>1.5</v>
      </c>
      <c r="BE24" s="421">
        <v>0.18</v>
      </c>
      <c r="BF24" s="412" t="s">
        <v>279</v>
      </c>
      <c r="BG24" s="420"/>
      <c r="BH24" s="416"/>
      <c r="BI24" s="417"/>
      <c r="BJ24" s="667"/>
      <c r="BK24" s="421"/>
      <c r="BL24" s="668"/>
      <c r="BM24" s="669"/>
      <c r="BN24" s="413"/>
      <c r="BO24" s="413"/>
      <c r="BP24" s="413"/>
      <c r="BQ24" s="413"/>
      <c r="BR24" s="425"/>
      <c r="BS24" s="667"/>
      <c r="BT24" s="670"/>
      <c r="BU24" s="667"/>
      <c r="BV24" s="412"/>
      <c r="BW24" s="420"/>
      <c r="BX24" s="423"/>
      <c r="BY24" s="424" t="s">
        <v>138</v>
      </c>
      <c r="BZ24" s="515" t="s">
        <v>138</v>
      </c>
      <c r="CA24" s="126" t="s">
        <v>439</v>
      </c>
      <c r="CB24" s="516" t="s">
        <v>243</v>
      </c>
      <c r="CC24" s="516" t="s">
        <v>189</v>
      </c>
      <c r="CD24" s="126">
        <v>55</v>
      </c>
      <c r="CE24" s="127" t="s">
        <v>51</v>
      </c>
      <c r="CF24" s="126"/>
      <c r="CG24" s="126"/>
      <c r="CJ24" s="671" t="s">
        <v>138</v>
      </c>
      <c r="CK24" s="671" t="s">
        <v>138</v>
      </c>
      <c r="CP24" s="671" t="s">
        <v>138</v>
      </c>
      <c r="CU24" s="671" t="s">
        <v>51</v>
      </c>
      <c r="CV24" s="671" t="s">
        <v>15</v>
      </c>
      <c r="CW24" s="671">
        <v>11</v>
      </c>
      <c r="CX24" s="128">
        <v>2036</v>
      </c>
      <c r="CY24" s="672">
        <v>8</v>
      </c>
      <c r="CZ24" s="129">
        <v>2036</v>
      </c>
      <c r="DA24" s="126">
        <v>5</v>
      </c>
      <c r="DB24" s="512">
        <v>2036</v>
      </c>
      <c r="DC24" s="512" t="s">
        <v>138</v>
      </c>
      <c r="DD24" s="512" t="s">
        <v>130</v>
      </c>
      <c r="DE24" s="512"/>
      <c r="DF24" s="514">
        <v>720</v>
      </c>
      <c r="DG24" s="513">
        <v>506</v>
      </c>
      <c r="DH24" s="513">
        <v>38</v>
      </c>
      <c r="DI24" s="512" t="s">
        <v>271</v>
      </c>
      <c r="DJ24" s="673"/>
      <c r="DK24" s="513"/>
      <c r="DL24" s="422" t="s">
        <v>139</v>
      </c>
      <c r="DM24" s="422" t="s">
        <v>140</v>
      </c>
      <c r="DW24" s="671" t="s">
        <v>245</v>
      </c>
      <c r="DX24" s="671" t="s">
        <v>74</v>
      </c>
      <c r="DY24" s="671" t="s">
        <v>245</v>
      </c>
      <c r="DZ24" s="671" t="s">
        <v>224</v>
      </c>
      <c r="EA24" s="671" t="s">
        <v>242</v>
      </c>
      <c r="EB24" s="671" t="s">
        <v>227</v>
      </c>
      <c r="EC24" s="671" t="s">
        <v>242</v>
      </c>
      <c r="ED24" s="671">
        <v>2013</v>
      </c>
      <c r="EE24" s="671">
        <v>0</v>
      </c>
      <c r="EF24" s="671" t="s">
        <v>138</v>
      </c>
      <c r="EG24" s="671" t="s">
        <v>224</v>
      </c>
      <c r="EH24" s="671" t="s">
        <v>242</v>
      </c>
      <c r="EI24" s="671" t="s">
        <v>227</v>
      </c>
      <c r="EJ24" s="671" t="s">
        <v>242</v>
      </c>
      <c r="EK24" s="671">
        <v>2013</v>
      </c>
      <c r="EM24" s="671" t="s">
        <v>138</v>
      </c>
      <c r="EN24" s="671" t="s">
        <v>51</v>
      </c>
    </row>
    <row r="25" spans="1:144" s="671" customFormat="1" ht="30.75" customHeight="1" x14ac:dyDescent="0.2">
      <c r="A25" s="126">
        <v>735</v>
      </c>
      <c r="B25" s="659">
        <v>11</v>
      </c>
      <c r="C25" s="660"/>
      <c r="D25" s="660" t="s">
        <v>72</v>
      </c>
      <c r="E25" s="660" t="s">
        <v>40</v>
      </c>
      <c r="F25" s="660" t="s">
        <v>253</v>
      </c>
      <c r="G25" s="660" t="s">
        <v>227</v>
      </c>
      <c r="H25" s="660" t="s">
        <v>242</v>
      </c>
      <c r="I25" s="660" t="s">
        <v>247</v>
      </c>
      <c r="J25" s="660" t="s">
        <v>242</v>
      </c>
      <c r="K25" s="660" t="s">
        <v>216</v>
      </c>
      <c r="L25" s="660" t="s">
        <v>317</v>
      </c>
      <c r="M25" s="660" t="s">
        <v>322</v>
      </c>
      <c r="N25" s="660"/>
      <c r="O25" s="660" t="e">
        <v>#N/A</v>
      </c>
      <c r="P25" s="660"/>
      <c r="Q25" s="660" t="e">
        <v>#N/A</v>
      </c>
      <c r="R25" s="660" t="s">
        <v>73</v>
      </c>
      <c r="S25" s="660" t="s">
        <v>425</v>
      </c>
      <c r="T25" s="665" t="s">
        <v>41</v>
      </c>
      <c r="U25" s="665" t="s">
        <v>138</v>
      </c>
      <c r="V25" s="666" t="s">
        <v>291</v>
      </c>
      <c r="W25" s="619" t="s">
        <v>223</v>
      </c>
      <c r="X25" s="612" t="s">
        <v>114</v>
      </c>
      <c r="Y25" s="613" t="s">
        <v>223</v>
      </c>
      <c r="Z25" s="614" t="s">
        <v>114</v>
      </c>
      <c r="AA25" s="615" t="s">
        <v>277</v>
      </c>
      <c r="AB25" s="616">
        <v>7</v>
      </c>
      <c r="AC25" s="617" t="s">
        <v>242</v>
      </c>
      <c r="AD25" s="618">
        <v>9</v>
      </c>
      <c r="AE25" s="619">
        <v>4.32</v>
      </c>
      <c r="AF25" s="620"/>
      <c r="AG25" s="618"/>
      <c r="AH25" s="621" t="s">
        <v>224</v>
      </c>
      <c r="AI25" s="622" t="s">
        <v>242</v>
      </c>
      <c r="AJ25" s="623" t="s">
        <v>230</v>
      </c>
      <c r="AK25" s="624" t="s">
        <v>242</v>
      </c>
      <c r="AL25" s="625">
        <v>2017</v>
      </c>
      <c r="AM25" s="626"/>
      <c r="AN25" s="627"/>
      <c r="AO25" s="628">
        <v>8</v>
      </c>
      <c r="AP25" s="629" t="s">
        <v>242</v>
      </c>
      <c r="AQ25" s="630">
        <v>9</v>
      </c>
      <c r="AR25" s="620">
        <v>4.6500000000000004</v>
      </c>
      <c r="AS25" s="618"/>
      <c r="AT25" s="661" t="s">
        <v>224</v>
      </c>
      <c r="AU25" s="662" t="s">
        <v>242</v>
      </c>
      <c r="AV25" s="623" t="s">
        <v>230</v>
      </c>
      <c r="AW25" s="634" t="s">
        <v>242</v>
      </c>
      <c r="AX25" s="635">
        <v>2020</v>
      </c>
      <c r="AY25" s="419"/>
      <c r="AZ25" s="664" t="s">
        <v>281</v>
      </c>
      <c r="BA25" s="411"/>
      <c r="BB25" s="418">
        <v>3</v>
      </c>
      <c r="BC25" s="423">
        <v>0</v>
      </c>
      <c r="BD25" s="421">
        <v>2.34</v>
      </c>
      <c r="BE25" s="421">
        <v>0.33</v>
      </c>
      <c r="BF25" s="412" t="s">
        <v>279</v>
      </c>
      <c r="BG25" s="420"/>
      <c r="BH25" s="416"/>
      <c r="BI25" s="417"/>
      <c r="BJ25" s="667"/>
      <c r="BK25" s="421"/>
      <c r="BL25" s="668"/>
      <c r="BM25" s="669"/>
      <c r="BN25" s="413"/>
      <c r="BO25" s="413"/>
      <c r="BP25" s="413"/>
      <c r="BQ25" s="413"/>
      <c r="BR25" s="425"/>
      <c r="BS25" s="667"/>
      <c r="BT25" s="670"/>
      <c r="BU25" s="667"/>
      <c r="BV25" s="412"/>
      <c r="BW25" s="420"/>
      <c r="BX25" s="423"/>
      <c r="BY25" s="424" t="s">
        <v>138</v>
      </c>
      <c r="BZ25" s="515" t="s">
        <v>138</v>
      </c>
      <c r="CA25" s="126" t="s">
        <v>440</v>
      </c>
      <c r="CB25" s="516" t="s">
        <v>243</v>
      </c>
      <c r="CC25" s="516" t="s">
        <v>189</v>
      </c>
      <c r="CD25" s="126">
        <v>67</v>
      </c>
      <c r="CE25" s="127" t="s">
        <v>51</v>
      </c>
      <c r="CF25" s="126"/>
      <c r="CG25" s="126"/>
      <c r="CJ25" s="671" t="s">
        <v>138</v>
      </c>
      <c r="CK25" s="671" t="s">
        <v>138</v>
      </c>
      <c r="CP25" s="671" t="s">
        <v>138</v>
      </c>
      <c r="CU25" s="671" t="s">
        <v>51</v>
      </c>
      <c r="CV25" s="671" t="s">
        <v>15</v>
      </c>
      <c r="CW25" s="671">
        <v>11</v>
      </c>
      <c r="CX25" s="128">
        <v>2024</v>
      </c>
      <c r="CY25" s="672">
        <v>8</v>
      </c>
      <c r="CZ25" s="129">
        <v>2024</v>
      </c>
      <c r="DA25" s="126">
        <v>5</v>
      </c>
      <c r="DB25" s="512">
        <v>2024</v>
      </c>
      <c r="DC25" s="512" t="s">
        <v>138</v>
      </c>
      <c r="DD25" s="512" t="s">
        <v>130</v>
      </c>
      <c r="DE25" s="512"/>
      <c r="DF25" s="514">
        <v>660</v>
      </c>
      <c r="DG25" s="513">
        <v>590</v>
      </c>
      <c r="DH25" s="513">
        <v>45</v>
      </c>
      <c r="DI25" s="512" t="s">
        <v>274</v>
      </c>
      <c r="DJ25" s="673"/>
      <c r="DK25" s="513"/>
      <c r="DL25" s="422" t="s">
        <v>139</v>
      </c>
      <c r="DM25" s="422" t="s">
        <v>140</v>
      </c>
      <c r="DW25" s="671" t="s">
        <v>73</v>
      </c>
      <c r="DX25" s="671" t="s">
        <v>284</v>
      </c>
      <c r="DY25" s="671" t="s">
        <v>73</v>
      </c>
      <c r="DZ25" s="671" t="s">
        <v>224</v>
      </c>
      <c r="EA25" s="671" t="s">
        <v>242</v>
      </c>
      <c r="EB25" s="671" t="s">
        <v>226</v>
      </c>
      <c r="EC25" s="671" t="s">
        <v>242</v>
      </c>
      <c r="ED25" s="671">
        <v>2012</v>
      </c>
      <c r="EE25" s="671">
        <v>0</v>
      </c>
      <c r="EF25" s="671" t="s">
        <v>138</v>
      </c>
      <c r="EG25" s="671" t="s">
        <v>224</v>
      </c>
      <c r="EH25" s="671" t="s">
        <v>242</v>
      </c>
      <c r="EI25" s="671" t="s">
        <v>226</v>
      </c>
      <c r="EJ25" s="671" t="s">
        <v>242</v>
      </c>
      <c r="EK25" s="671">
        <v>2012</v>
      </c>
      <c r="EM25" s="671" t="s">
        <v>138</v>
      </c>
      <c r="EN25" s="671" t="s">
        <v>51</v>
      </c>
    </row>
    <row r="26" spans="1:144" s="671" customFormat="1" ht="30.75" customHeight="1" x14ac:dyDescent="0.2">
      <c r="A26" s="126"/>
      <c r="B26" s="602" t="s">
        <v>450</v>
      </c>
      <c r="C26" s="602"/>
      <c r="D26" s="603"/>
      <c r="E26" s="603" t="s">
        <v>451</v>
      </c>
      <c r="F26" s="604"/>
      <c r="G26" s="605"/>
      <c r="H26" s="605"/>
      <c r="I26" s="605"/>
      <c r="J26" s="606"/>
      <c r="K26" s="606"/>
      <c r="L26" s="606"/>
      <c r="M26" s="606"/>
      <c r="N26" s="606"/>
      <c r="O26" s="606"/>
      <c r="P26" s="606"/>
      <c r="Q26" s="603"/>
      <c r="R26" s="738"/>
      <c r="S26" s="608"/>
      <c r="T26" s="665" t="s">
        <v>41</v>
      </c>
      <c r="U26" s="665" t="s">
        <v>138</v>
      </c>
      <c r="V26" s="666" t="s">
        <v>291</v>
      </c>
      <c r="W26" s="619"/>
      <c r="X26" s="612"/>
      <c r="Y26" s="613"/>
      <c r="Z26" s="614"/>
      <c r="AA26" s="615"/>
      <c r="AB26" s="616"/>
      <c r="AC26" s="617"/>
      <c r="AD26" s="618"/>
      <c r="AE26" s="619"/>
      <c r="AF26" s="620"/>
      <c r="AG26" s="618"/>
      <c r="AH26" s="621"/>
      <c r="AI26" s="622"/>
      <c r="AJ26" s="623"/>
      <c r="AK26" s="624"/>
      <c r="AL26" s="625"/>
      <c r="AM26" s="626"/>
      <c r="AN26" s="627"/>
      <c r="AO26" s="628"/>
      <c r="AP26" s="629"/>
      <c r="AQ26" s="630"/>
      <c r="AR26" s="620"/>
      <c r="AS26" s="618"/>
      <c r="AT26" s="661"/>
      <c r="AU26" s="662"/>
      <c r="AV26" s="623"/>
      <c r="AW26" s="634"/>
      <c r="AX26" s="635"/>
      <c r="AY26" s="419"/>
      <c r="AZ26" s="664"/>
      <c r="BA26" s="411"/>
      <c r="BB26" s="418"/>
      <c r="BC26" s="423"/>
      <c r="BD26" s="421"/>
      <c r="BE26" s="421"/>
      <c r="BF26" s="412"/>
      <c r="BG26" s="420"/>
      <c r="BH26" s="416"/>
      <c r="BI26" s="417"/>
      <c r="BJ26" s="667"/>
      <c r="BK26" s="421"/>
      <c r="BL26" s="668"/>
      <c r="BM26" s="669"/>
      <c r="BN26" s="413"/>
      <c r="BO26" s="413"/>
      <c r="BP26" s="413"/>
      <c r="BQ26" s="413"/>
      <c r="BR26" s="425"/>
      <c r="BS26" s="667"/>
      <c r="BT26" s="670"/>
      <c r="BU26" s="667"/>
      <c r="BV26" s="412"/>
      <c r="BW26" s="420"/>
      <c r="BX26" s="423"/>
      <c r="BY26" s="424"/>
      <c r="BZ26" s="515"/>
      <c r="CA26" s="126"/>
      <c r="CB26" s="516"/>
      <c r="CC26" s="516"/>
      <c r="CD26" s="126"/>
      <c r="CE26" s="127"/>
      <c r="CF26" s="126"/>
      <c r="CG26" s="126"/>
      <c r="CX26" s="128"/>
      <c r="CY26" s="672"/>
      <c r="CZ26" s="129"/>
      <c r="DA26" s="126"/>
      <c r="DB26" s="512"/>
      <c r="DC26" s="512"/>
      <c r="DD26" s="512"/>
      <c r="DE26" s="512"/>
      <c r="DF26" s="514"/>
      <c r="DG26" s="513"/>
      <c r="DH26" s="513"/>
      <c r="DI26" s="512"/>
      <c r="DJ26" s="673"/>
      <c r="DK26" s="513"/>
      <c r="DL26" s="422"/>
      <c r="DM26" s="422"/>
    </row>
    <row r="27" spans="1:144" s="671" customFormat="1" ht="30.75" customHeight="1" x14ac:dyDescent="0.2">
      <c r="A27" s="126"/>
      <c r="B27" s="659">
        <v>12</v>
      </c>
      <c r="C27" s="660"/>
      <c r="D27" s="660"/>
      <c r="E27" s="660" t="s">
        <v>334</v>
      </c>
      <c r="F27" s="660" t="s">
        <v>251</v>
      </c>
      <c r="G27" s="660" t="s">
        <v>193</v>
      </c>
      <c r="H27" s="660" t="s">
        <v>242</v>
      </c>
      <c r="I27" s="660" t="s">
        <v>227</v>
      </c>
      <c r="J27" s="660" t="s">
        <v>242</v>
      </c>
      <c r="K27" s="660" t="s">
        <v>215</v>
      </c>
      <c r="L27" s="660"/>
      <c r="M27" s="660" t="s">
        <v>322</v>
      </c>
      <c r="N27" s="660"/>
      <c r="O27" s="660"/>
      <c r="P27" s="660"/>
      <c r="Q27" s="660" t="e">
        <f>VLOOKUP(P27,'[2]- DLiêu Gốc -'!$C$2:$H$133,2,0)</f>
        <v>#N/A</v>
      </c>
      <c r="R27" s="660" t="s">
        <v>70</v>
      </c>
      <c r="S27" s="660" t="s">
        <v>429</v>
      </c>
      <c r="T27" s="665" t="str">
        <f>VLOOKUP(Y27,'[2]- DLiêu Gốc -'!$C$2:$H$60,5,0)</f>
        <v>A1</v>
      </c>
      <c r="U27" s="665" t="str">
        <f>VLOOKUP(Y27,'[2]- DLiêu Gốc -'!$C$2:$H$60,6,0)</f>
        <v>- - -</v>
      </c>
      <c r="V27" s="666" t="s">
        <v>291</v>
      </c>
      <c r="W27" s="619" t="s">
        <v>222</v>
      </c>
      <c r="X27" s="612" t="s">
        <v>92</v>
      </c>
      <c r="Y27" s="613" t="s">
        <v>223</v>
      </c>
      <c r="Z27" s="614" t="str">
        <f>VLOOKUP(Y27,'[2]- DLiêu Gốc -'!$C$1:$H$133,2,0)</f>
        <v>06.031</v>
      </c>
      <c r="AA27" s="615" t="str">
        <f>IF(OR(AND(AZ27=36,AY27=3),AND(AZ27=24,AY27=2),AND(AZ27=12,AY27=1)),"Đến $",IF(OR(AND(AZ27&gt;36,AY27=3),AND(AZ27&gt;24,AY27=2),AND(AZ27&gt;12,AY27=1)),"Dừng $","Lương"))</f>
        <v>Lương</v>
      </c>
      <c r="AB27" s="616">
        <v>9</v>
      </c>
      <c r="AC27" s="617" t="str">
        <f>IF(AD27&gt;0,"/")</f>
        <v>/</v>
      </c>
      <c r="AD27" s="739">
        <v>9</v>
      </c>
      <c r="AE27" s="741">
        <v>4.9800000000000004</v>
      </c>
      <c r="AF27" s="620"/>
      <c r="AG27" s="739"/>
      <c r="AH27" s="621" t="s">
        <v>224</v>
      </c>
      <c r="AI27" s="622" t="s">
        <v>242</v>
      </c>
      <c r="AJ27" s="623" t="s">
        <v>230</v>
      </c>
      <c r="AK27" s="624" t="s">
        <v>242</v>
      </c>
      <c r="AL27" s="625">
        <v>2017</v>
      </c>
      <c r="AM27" s="626"/>
      <c r="AN27" s="627"/>
      <c r="AO27" s="628"/>
      <c r="AP27" s="629"/>
      <c r="AQ27" s="630"/>
      <c r="AR27" s="742">
        <v>5</v>
      </c>
      <c r="AS27" s="739" t="s">
        <v>221</v>
      </c>
      <c r="AT27" s="661" t="s">
        <v>224</v>
      </c>
      <c r="AU27" s="662" t="s">
        <v>242</v>
      </c>
      <c r="AV27" s="623" t="s">
        <v>230</v>
      </c>
      <c r="AW27" s="634" t="s">
        <v>242</v>
      </c>
      <c r="AX27" s="635">
        <v>2020</v>
      </c>
      <c r="AY27" s="419"/>
      <c r="AZ27" s="664"/>
      <c r="BA27" s="411"/>
      <c r="BB27" s="418"/>
      <c r="BC27" s="423"/>
      <c r="BD27" s="421"/>
      <c r="BE27" s="421"/>
      <c r="BF27" s="412"/>
      <c r="BG27" s="420"/>
      <c r="BH27" s="416"/>
      <c r="BI27" s="417"/>
      <c r="BJ27" s="667"/>
      <c r="BK27" s="421"/>
      <c r="BL27" s="668"/>
      <c r="BM27" s="669"/>
      <c r="BN27" s="413"/>
      <c r="BO27" s="413"/>
      <c r="BP27" s="413"/>
      <c r="BQ27" s="413"/>
      <c r="BR27" s="425"/>
      <c r="BS27" s="667"/>
      <c r="BT27" s="670"/>
      <c r="BU27" s="667"/>
      <c r="BV27" s="412"/>
      <c r="BW27" s="420"/>
      <c r="BX27" s="423"/>
      <c r="BY27" s="424"/>
      <c r="BZ27" s="515"/>
      <c r="CA27" s="126"/>
      <c r="CB27" s="516"/>
      <c r="CC27" s="516"/>
      <c r="CD27" s="126"/>
      <c r="CE27" s="127"/>
      <c r="CF27" s="126"/>
      <c r="CG27" s="126"/>
      <c r="CX27" s="128"/>
      <c r="CY27" s="672"/>
      <c r="CZ27" s="129"/>
      <c r="DA27" s="126"/>
      <c r="DB27" s="512"/>
      <c r="DC27" s="512"/>
      <c r="DD27" s="512"/>
      <c r="DE27" s="512"/>
      <c r="DF27" s="514"/>
      <c r="DG27" s="513"/>
      <c r="DH27" s="513"/>
      <c r="DI27" s="512"/>
      <c r="DJ27" s="673"/>
      <c r="DK27" s="513"/>
      <c r="DL27" s="422"/>
      <c r="DM27" s="422"/>
    </row>
    <row r="28" spans="1:144" s="671" customFormat="1" ht="30.75" customHeight="1" x14ac:dyDescent="0.2">
      <c r="A28" s="126"/>
      <c r="B28" s="659">
        <v>13</v>
      </c>
      <c r="C28" s="660"/>
      <c r="D28" s="660"/>
      <c r="E28" s="660" t="s">
        <v>36</v>
      </c>
      <c r="F28" s="660" t="s">
        <v>253</v>
      </c>
      <c r="G28" s="660" t="s">
        <v>247</v>
      </c>
      <c r="H28" s="660" t="s">
        <v>242</v>
      </c>
      <c r="I28" s="660" t="s">
        <v>229</v>
      </c>
      <c r="J28" s="660" t="s">
        <v>242</v>
      </c>
      <c r="K28" s="660">
        <v>1984</v>
      </c>
      <c r="L28" s="660" t="s">
        <v>300</v>
      </c>
      <c r="M28" s="660" t="s">
        <v>322</v>
      </c>
      <c r="N28" s="660"/>
      <c r="O28" s="660" t="s">
        <v>206</v>
      </c>
      <c r="P28" s="660"/>
      <c r="Q28" s="660">
        <v>0</v>
      </c>
      <c r="R28" s="660" t="s">
        <v>245</v>
      </c>
      <c r="S28" s="660" t="s">
        <v>425</v>
      </c>
      <c r="T28" s="665" t="s">
        <v>201</v>
      </c>
      <c r="U28" s="665" t="s">
        <v>202</v>
      </c>
      <c r="V28" s="666" t="s">
        <v>291</v>
      </c>
      <c r="W28" s="619" t="s">
        <v>222</v>
      </c>
      <c r="X28" s="612" t="s">
        <v>92</v>
      </c>
      <c r="Y28" s="613"/>
      <c r="Z28" s="614"/>
      <c r="AA28" s="615"/>
      <c r="AB28" s="616">
        <v>9</v>
      </c>
      <c r="AC28" s="617" t="str">
        <f>IF(AD28&gt;0,"/")</f>
        <v>/</v>
      </c>
      <c r="AD28" s="740">
        <v>9</v>
      </c>
      <c r="AE28" s="131">
        <v>4.9800000000000004</v>
      </c>
      <c r="AF28" s="620">
        <v>10</v>
      </c>
      <c r="AG28" s="739" t="s">
        <v>221</v>
      </c>
      <c r="AH28" s="621"/>
      <c r="AI28" s="622"/>
      <c r="AJ28" s="623" t="s">
        <v>230</v>
      </c>
      <c r="AK28" s="624" t="s">
        <v>242</v>
      </c>
      <c r="AL28" s="625">
        <v>2019</v>
      </c>
      <c r="AM28" s="626"/>
      <c r="AN28" s="627"/>
      <c r="AO28" s="628"/>
      <c r="AP28" s="629"/>
      <c r="AQ28" s="630"/>
      <c r="AR28" s="132">
        <v>11</v>
      </c>
      <c r="AS28" s="739" t="s">
        <v>221</v>
      </c>
      <c r="AT28" s="661"/>
      <c r="AU28" s="662"/>
      <c r="AV28" s="623" t="s">
        <v>230</v>
      </c>
      <c r="AW28" s="634" t="s">
        <v>242</v>
      </c>
      <c r="AX28" s="635">
        <v>2020</v>
      </c>
      <c r="AY28" s="419"/>
      <c r="AZ28" s="664"/>
      <c r="BA28" s="411"/>
      <c r="BB28" s="418"/>
      <c r="BC28" s="423"/>
      <c r="BD28" s="421"/>
      <c r="BE28" s="421"/>
      <c r="BF28" s="412"/>
      <c r="BG28" s="420"/>
      <c r="BH28" s="416"/>
      <c r="BI28" s="417"/>
      <c r="BJ28" s="667"/>
      <c r="BK28" s="421"/>
      <c r="BL28" s="668"/>
      <c r="BM28" s="669"/>
      <c r="BN28" s="413"/>
      <c r="BO28" s="413"/>
      <c r="BP28" s="413"/>
      <c r="BQ28" s="413"/>
      <c r="BR28" s="425"/>
      <c r="BS28" s="667"/>
      <c r="BT28" s="670"/>
      <c r="BU28" s="667"/>
      <c r="BV28" s="412"/>
      <c r="BW28" s="420"/>
      <c r="BX28" s="423"/>
      <c r="BY28" s="424"/>
      <c r="BZ28" s="515"/>
      <c r="CA28" s="126"/>
      <c r="CB28" s="516"/>
      <c r="CC28" s="516"/>
      <c r="CD28" s="126"/>
      <c r="CE28" s="127"/>
      <c r="CF28" s="126"/>
      <c r="CG28" s="126"/>
      <c r="CX28" s="128"/>
      <c r="CY28" s="672"/>
      <c r="CZ28" s="129"/>
      <c r="DA28" s="126"/>
      <c r="DB28" s="512"/>
      <c r="DC28" s="512"/>
      <c r="DD28" s="512"/>
      <c r="DE28" s="512"/>
      <c r="DF28" s="514"/>
      <c r="DG28" s="513"/>
      <c r="DH28" s="513"/>
      <c r="DI28" s="512"/>
      <c r="DJ28" s="673"/>
      <c r="DK28" s="513"/>
      <c r="DL28" s="422"/>
      <c r="DM28" s="422"/>
    </row>
    <row r="29" spans="1:144" s="414" customFormat="1" ht="20.25" customHeight="1" x14ac:dyDescent="0.2">
      <c r="A29" s="136"/>
      <c r="B29" s="496"/>
      <c r="C29" s="136"/>
      <c r="D29" s="497"/>
      <c r="E29" s="123"/>
      <c r="F29" s="498"/>
      <c r="J29" s="137"/>
      <c r="K29" s="137"/>
      <c r="L29" s="137"/>
      <c r="M29" s="137"/>
      <c r="N29" s="137"/>
      <c r="O29" s="137"/>
      <c r="P29" s="137"/>
      <c r="Q29" s="497"/>
      <c r="R29" s="497"/>
      <c r="S29" s="134"/>
      <c r="T29" s="134"/>
      <c r="U29" s="499"/>
      <c r="V29" s="500"/>
      <c r="W29" s="135"/>
      <c r="X29" s="137"/>
      <c r="Y29" s="140"/>
      <c r="Z29" s="140"/>
      <c r="AA29" s="501"/>
      <c r="AB29" s="791" t="s">
        <v>76</v>
      </c>
      <c r="AC29" s="791"/>
      <c r="AD29" s="791"/>
      <c r="AE29" s="791"/>
      <c r="AF29" s="791"/>
      <c r="AG29" s="791"/>
      <c r="AH29" s="791"/>
      <c r="AI29" s="791"/>
      <c r="AJ29" s="791"/>
      <c r="AK29" s="791"/>
      <c r="AL29" s="791"/>
      <c r="AM29" s="791"/>
      <c r="AN29" s="791"/>
      <c r="AO29" s="791"/>
      <c r="AP29" s="791"/>
      <c r="AQ29" s="791"/>
      <c r="AR29" s="791"/>
      <c r="AS29" s="791"/>
      <c r="AT29" s="791"/>
      <c r="AU29" s="791"/>
      <c r="AV29" s="791"/>
      <c r="AW29" s="791"/>
      <c r="AX29" s="791"/>
      <c r="AY29" s="791"/>
      <c r="AZ29" s="674"/>
      <c r="BA29" s="674"/>
      <c r="BB29" s="674"/>
      <c r="BC29" s="674"/>
      <c r="BD29" s="674"/>
      <c r="BE29" s="674"/>
      <c r="BF29" s="674"/>
      <c r="BG29" s="674"/>
      <c r="BH29" s="674"/>
      <c r="BI29" s="674"/>
      <c r="BJ29" s="674"/>
      <c r="BK29" s="674"/>
      <c r="BL29" s="674"/>
      <c r="BM29" s="674"/>
      <c r="BN29" s="674"/>
      <c r="BO29" s="674"/>
      <c r="BP29" s="674"/>
      <c r="BQ29" s="674"/>
      <c r="BR29" s="674"/>
      <c r="BS29" s="674"/>
      <c r="BT29" s="674"/>
      <c r="BU29" s="674"/>
      <c r="BV29" s="674"/>
      <c r="BW29" s="674"/>
      <c r="BX29" s="674"/>
      <c r="BY29" s="674"/>
      <c r="BZ29" s="136"/>
      <c r="CA29" s="509"/>
      <c r="CB29" s="508"/>
      <c r="CD29" s="124"/>
      <c r="CE29" s="510"/>
      <c r="CF29" s="136"/>
    </row>
    <row r="30" spans="1:144" s="414" customFormat="1" ht="12.75" customHeight="1" x14ac:dyDescent="0.2">
      <c r="A30" s="136"/>
      <c r="B30" s="496"/>
      <c r="C30" s="136"/>
      <c r="D30" s="497"/>
      <c r="E30" s="123"/>
      <c r="F30" s="498"/>
      <c r="J30" s="137"/>
      <c r="K30" s="137"/>
      <c r="L30" s="137"/>
      <c r="M30" s="137"/>
      <c r="N30" s="137"/>
      <c r="O30" s="137"/>
      <c r="P30" s="137"/>
      <c r="Q30" s="497"/>
      <c r="R30" s="497"/>
      <c r="S30" s="134"/>
      <c r="T30" s="134"/>
      <c r="U30" s="499"/>
      <c r="V30" s="500"/>
      <c r="W30" s="135"/>
      <c r="X30" s="137"/>
      <c r="Y30" s="140"/>
      <c r="Z30" s="140"/>
      <c r="AA30" s="501"/>
      <c r="AB30" s="792" t="s">
        <v>353</v>
      </c>
      <c r="AC30" s="792"/>
      <c r="AD30" s="792"/>
      <c r="AE30" s="792"/>
      <c r="AF30" s="792"/>
      <c r="AG30" s="792"/>
      <c r="AH30" s="792"/>
      <c r="AI30" s="792"/>
      <c r="AJ30" s="792"/>
      <c r="AK30" s="792"/>
      <c r="AL30" s="792"/>
      <c r="AM30" s="792"/>
      <c r="AN30" s="792"/>
      <c r="AO30" s="792"/>
      <c r="AP30" s="792"/>
      <c r="AQ30" s="792"/>
      <c r="AR30" s="792"/>
      <c r="AS30" s="792"/>
      <c r="AT30" s="792"/>
      <c r="AU30" s="792"/>
      <c r="AV30" s="792"/>
      <c r="AW30" s="792"/>
      <c r="AX30" s="792"/>
      <c r="AY30" s="792"/>
      <c r="AZ30" s="348"/>
      <c r="BA30" s="348"/>
      <c r="BB30" s="348"/>
      <c r="BC30" s="348"/>
      <c r="BD30" s="348"/>
      <c r="BE30" s="348"/>
      <c r="BF30" s="348"/>
      <c r="BG30" s="348"/>
      <c r="BH30" s="348"/>
      <c r="BI30" s="348"/>
      <c r="BJ30" s="348"/>
      <c r="BK30" s="348"/>
      <c r="BL30" s="348"/>
      <c r="BM30" s="348"/>
      <c r="BN30" s="348"/>
      <c r="BO30" s="348"/>
      <c r="BP30" s="348"/>
      <c r="BQ30" s="348"/>
      <c r="BR30" s="348"/>
      <c r="BS30" s="348"/>
      <c r="BT30" s="348"/>
      <c r="BU30" s="348"/>
      <c r="BV30" s="348"/>
      <c r="BW30" s="348"/>
      <c r="BX30" s="348"/>
      <c r="BY30" s="348"/>
      <c r="BZ30" s="136"/>
      <c r="CA30" s="509"/>
      <c r="CB30" s="508"/>
      <c r="CD30" s="124"/>
      <c r="CE30" s="510"/>
      <c r="CF30" s="136"/>
    </row>
    <row r="31" spans="1:144" s="414" customFormat="1" x14ac:dyDescent="0.2">
      <c r="A31" s="136"/>
      <c r="B31" s="496"/>
      <c r="C31" s="136"/>
      <c r="D31" s="497"/>
      <c r="E31" s="123"/>
      <c r="F31" s="498"/>
      <c r="J31" s="137"/>
      <c r="K31" s="137"/>
      <c r="L31" s="137"/>
      <c r="M31" s="137"/>
      <c r="N31" s="137"/>
      <c r="O31" s="137"/>
      <c r="P31" s="137"/>
      <c r="Q31" s="497"/>
      <c r="R31" s="497"/>
      <c r="S31" s="134"/>
      <c r="T31" s="134"/>
      <c r="U31" s="499"/>
      <c r="V31" s="500"/>
      <c r="W31" s="135"/>
      <c r="X31" s="137"/>
      <c r="Y31" s="140"/>
      <c r="Z31" s="140"/>
      <c r="AA31" s="501"/>
      <c r="AB31" s="501"/>
      <c r="AC31" s="141"/>
      <c r="AD31" s="503"/>
      <c r="AE31" s="511"/>
      <c r="AF31" s="511"/>
      <c r="AG31" s="511"/>
      <c r="AH31" s="503"/>
      <c r="AI31" s="415"/>
      <c r="AJ31" s="124"/>
      <c r="AK31" s="141"/>
      <c r="AL31" s="121"/>
      <c r="AM31" s="121"/>
      <c r="AN31" s="121"/>
      <c r="AO31" s="504"/>
      <c r="AP31" s="141"/>
      <c r="AQ31" s="139"/>
      <c r="AR31" s="138"/>
      <c r="AS31" s="138"/>
      <c r="AT31" s="503"/>
      <c r="AU31" s="415"/>
      <c r="AV31" s="124"/>
      <c r="AW31" s="141"/>
      <c r="AX31" s="121"/>
      <c r="AY31" s="133"/>
      <c r="AZ31" s="124"/>
      <c r="BB31" s="501"/>
      <c r="BC31" s="502"/>
      <c r="BD31" s="503"/>
      <c r="BE31" s="125"/>
      <c r="BF31" s="504"/>
      <c r="BG31" s="503"/>
      <c r="BH31" s="504"/>
      <c r="BI31" s="125"/>
      <c r="BJ31" s="503"/>
      <c r="BK31" s="505"/>
      <c r="BL31" s="499"/>
      <c r="BM31" s="134"/>
      <c r="BR31" s="506"/>
      <c r="BS31" s="507"/>
      <c r="BT31" s="125"/>
      <c r="BU31" s="499"/>
      <c r="BV31" s="497"/>
      <c r="BW31" s="497"/>
      <c r="BX31" s="508"/>
      <c r="BY31" s="508"/>
      <c r="BZ31" s="136"/>
      <c r="CA31" s="509"/>
      <c r="CB31" s="508"/>
      <c r="CD31" s="124"/>
      <c r="CE31" s="510"/>
      <c r="CF31" s="136"/>
    </row>
    <row r="32" spans="1:144" s="414" customFormat="1" x14ac:dyDescent="0.2">
      <c r="A32" s="136"/>
      <c r="B32" s="496"/>
      <c r="C32" s="136"/>
      <c r="D32" s="497"/>
      <c r="E32" s="123"/>
      <c r="F32" s="498"/>
      <c r="J32" s="137"/>
      <c r="K32" s="137"/>
      <c r="L32" s="137"/>
      <c r="M32" s="137"/>
      <c r="N32" s="137"/>
      <c r="O32" s="137"/>
      <c r="P32" s="137"/>
      <c r="Q32" s="497"/>
      <c r="R32" s="497"/>
      <c r="S32" s="134"/>
      <c r="T32" s="134"/>
      <c r="U32" s="499"/>
      <c r="V32" s="500"/>
      <c r="W32" s="135"/>
      <c r="X32" s="137"/>
      <c r="Y32" s="140"/>
      <c r="Z32" s="140"/>
      <c r="AA32" s="501"/>
      <c r="AB32" s="501"/>
      <c r="AC32" s="141"/>
      <c r="AD32" s="503"/>
      <c r="AE32" s="511"/>
      <c r="AF32" s="511"/>
      <c r="AG32" s="511"/>
      <c r="AH32" s="503"/>
      <c r="AI32" s="415"/>
      <c r="AJ32" s="124"/>
      <c r="AK32" s="141"/>
      <c r="AL32" s="121"/>
      <c r="AM32" s="835" t="s">
        <v>208</v>
      </c>
      <c r="AN32" s="835"/>
      <c r="AO32" s="504"/>
      <c r="AP32" s="141"/>
      <c r="AQ32" s="139"/>
      <c r="AR32" s="138"/>
      <c r="AS32" s="138"/>
      <c r="AT32" s="503"/>
      <c r="AU32" s="415"/>
      <c r="AV32" s="124"/>
      <c r="AW32" s="141"/>
      <c r="AX32" s="121"/>
      <c r="AY32" s="133"/>
      <c r="AZ32" s="124"/>
      <c r="BB32" s="501"/>
      <c r="BC32" s="502"/>
      <c r="BD32" s="503"/>
      <c r="BE32" s="125"/>
      <c r="BF32" s="504"/>
      <c r="BG32" s="503"/>
      <c r="BH32" s="504"/>
      <c r="BI32" s="125"/>
      <c r="BJ32" s="503"/>
      <c r="BK32" s="505"/>
      <c r="BL32" s="499"/>
      <c r="BM32" s="134"/>
      <c r="BR32" s="506"/>
      <c r="BS32" s="507"/>
      <c r="BT32" s="125"/>
      <c r="BU32" s="499"/>
      <c r="BV32" s="497"/>
      <c r="BW32" s="497"/>
      <c r="BX32" s="508"/>
      <c r="BY32" s="508"/>
      <c r="BZ32" s="136"/>
      <c r="CA32" s="509"/>
      <c r="CB32" s="508"/>
      <c r="CD32" s="124"/>
      <c r="CE32" s="510"/>
      <c r="CF32" s="136"/>
    </row>
    <row r="33" spans="1:84" s="414" customFormat="1" x14ac:dyDescent="0.2">
      <c r="A33" s="136"/>
      <c r="B33" s="496"/>
      <c r="C33" s="136"/>
      <c r="D33" s="497"/>
      <c r="E33" s="123"/>
      <c r="F33" s="498"/>
      <c r="J33" s="137"/>
      <c r="K33" s="137"/>
      <c r="L33" s="137"/>
      <c r="M33" s="137"/>
      <c r="N33" s="137"/>
      <c r="O33" s="137"/>
      <c r="P33" s="137"/>
      <c r="Q33" s="497"/>
      <c r="R33" s="497"/>
      <c r="S33" s="134"/>
      <c r="T33" s="134"/>
      <c r="U33" s="499"/>
      <c r="V33" s="500"/>
      <c r="W33" s="135"/>
      <c r="X33" s="137"/>
      <c r="Y33" s="140"/>
      <c r="Z33" s="140"/>
      <c r="AA33" s="501"/>
      <c r="AB33" s="501"/>
      <c r="AC33" s="141"/>
      <c r="AD33" s="503"/>
      <c r="AE33" s="511"/>
      <c r="AF33" s="511"/>
      <c r="AG33" s="511"/>
      <c r="AH33" s="503"/>
      <c r="AI33" s="415"/>
      <c r="AJ33" s="124"/>
      <c r="AK33" s="141"/>
      <c r="AL33" s="121"/>
      <c r="AM33" s="835"/>
      <c r="AN33" s="835"/>
      <c r="AO33" s="504"/>
      <c r="AP33" s="141"/>
      <c r="AQ33" s="139"/>
      <c r="AR33" s="138"/>
      <c r="AS33" s="138"/>
      <c r="AT33" s="503"/>
      <c r="AU33" s="415"/>
      <c r="AV33" s="124"/>
      <c r="AW33" s="141"/>
      <c r="AX33" s="121"/>
      <c r="AY33" s="133"/>
      <c r="AZ33" s="124"/>
      <c r="BB33" s="501"/>
      <c r="BC33" s="502"/>
      <c r="BD33" s="503"/>
      <c r="BE33" s="125"/>
      <c r="BF33" s="504"/>
      <c r="BG33" s="503"/>
      <c r="BH33" s="504"/>
      <c r="BI33" s="125"/>
      <c r="BJ33" s="503"/>
      <c r="BK33" s="505"/>
      <c r="BL33" s="499"/>
      <c r="BM33" s="134"/>
      <c r="BR33" s="506"/>
      <c r="BS33" s="507"/>
      <c r="BT33" s="125"/>
      <c r="BU33" s="499"/>
      <c r="BV33" s="497"/>
      <c r="BW33" s="497"/>
      <c r="BX33" s="508"/>
      <c r="BY33" s="508"/>
      <c r="BZ33" s="136"/>
      <c r="CA33" s="509"/>
      <c r="CB33" s="508"/>
      <c r="CD33" s="124"/>
      <c r="CE33" s="510"/>
      <c r="CF33" s="136"/>
    </row>
    <row r="34" spans="1:84" s="414" customFormat="1" x14ac:dyDescent="0.2">
      <c r="A34" s="136"/>
      <c r="B34" s="496"/>
      <c r="C34" s="136"/>
      <c r="D34" s="497"/>
      <c r="E34" s="123"/>
      <c r="F34" s="498"/>
      <c r="J34" s="137"/>
      <c r="K34" s="137"/>
      <c r="L34" s="137"/>
      <c r="M34" s="137"/>
      <c r="N34" s="137"/>
      <c r="O34" s="137"/>
      <c r="P34" s="137"/>
      <c r="Q34" s="497"/>
      <c r="R34" s="497"/>
      <c r="S34" s="134"/>
      <c r="T34" s="134"/>
      <c r="U34" s="499"/>
      <c r="V34" s="500"/>
      <c r="W34" s="135"/>
      <c r="X34" s="137"/>
      <c r="Y34" s="140"/>
      <c r="Z34" s="140"/>
      <c r="AA34" s="501"/>
      <c r="AB34" s="501"/>
      <c r="AC34" s="141"/>
      <c r="AD34" s="503"/>
      <c r="AE34" s="511"/>
      <c r="AF34" s="511"/>
      <c r="AG34" s="511"/>
      <c r="AH34" s="503"/>
      <c r="AI34" s="415"/>
      <c r="AJ34" s="124"/>
      <c r="AK34" s="141"/>
      <c r="AL34" s="121"/>
      <c r="AM34" s="121"/>
      <c r="AN34" s="121"/>
      <c r="AO34" s="504"/>
      <c r="AP34" s="141"/>
      <c r="AQ34" s="139"/>
      <c r="AR34" s="138"/>
      <c r="AS34" s="138"/>
      <c r="AT34" s="503"/>
      <c r="AU34" s="415"/>
      <c r="AV34" s="124"/>
      <c r="AW34" s="141"/>
      <c r="AX34" s="121"/>
      <c r="AY34" s="133"/>
      <c r="AZ34" s="124"/>
      <c r="BB34" s="501"/>
      <c r="BC34" s="502"/>
      <c r="BD34" s="503"/>
      <c r="BE34" s="125"/>
      <c r="BF34" s="504"/>
      <c r="BG34" s="503"/>
      <c r="BH34" s="504"/>
      <c r="BI34" s="125"/>
      <c r="BJ34" s="503"/>
      <c r="BK34" s="505"/>
      <c r="BL34" s="499"/>
      <c r="BM34" s="134"/>
      <c r="BR34" s="506"/>
      <c r="BS34" s="507"/>
      <c r="BT34" s="125"/>
      <c r="BU34" s="499"/>
      <c r="BV34" s="497"/>
      <c r="BW34" s="497"/>
      <c r="BX34" s="508"/>
      <c r="BY34" s="508"/>
      <c r="BZ34" s="136"/>
      <c r="CA34" s="509"/>
      <c r="CB34" s="508"/>
      <c r="CD34" s="124"/>
      <c r="CE34" s="510"/>
      <c r="CF34" s="136"/>
    </row>
    <row r="35" spans="1:84" s="414" customFormat="1" x14ac:dyDescent="0.2">
      <c r="A35" s="136"/>
      <c r="B35" s="496"/>
      <c r="C35" s="136"/>
      <c r="D35" s="497"/>
      <c r="E35" s="123"/>
      <c r="F35" s="498"/>
      <c r="J35" s="137"/>
      <c r="K35" s="137"/>
      <c r="L35" s="137"/>
      <c r="M35" s="137"/>
      <c r="N35" s="137"/>
      <c r="O35" s="137"/>
      <c r="P35" s="137"/>
      <c r="Q35" s="497"/>
      <c r="R35" s="497"/>
      <c r="S35" s="134"/>
      <c r="T35" s="134"/>
      <c r="U35" s="499"/>
      <c r="V35" s="500"/>
      <c r="W35" s="135"/>
      <c r="X35" s="137"/>
      <c r="Y35" s="140"/>
      <c r="Z35" s="140"/>
      <c r="AA35" s="501"/>
      <c r="AB35" s="746" t="s">
        <v>77</v>
      </c>
      <c r="AC35" s="746"/>
      <c r="AD35" s="746"/>
      <c r="AE35" s="746"/>
      <c r="AF35" s="746"/>
      <c r="AG35" s="746"/>
      <c r="AH35" s="746"/>
      <c r="AI35" s="746"/>
      <c r="AJ35" s="746"/>
      <c r="AK35" s="746"/>
      <c r="AL35" s="746"/>
      <c r="AM35" s="746"/>
      <c r="AN35" s="746"/>
      <c r="AO35" s="746"/>
      <c r="AP35" s="746"/>
      <c r="AQ35" s="746"/>
      <c r="AR35" s="746"/>
      <c r="AS35" s="746"/>
      <c r="AT35" s="746"/>
      <c r="AU35" s="746"/>
      <c r="AV35" s="746"/>
      <c r="AW35" s="746"/>
      <c r="AX35" s="746"/>
      <c r="AY35" s="746"/>
      <c r="AZ35" s="124"/>
      <c r="BB35" s="501"/>
      <c r="BC35" s="502"/>
      <c r="BD35" s="503"/>
      <c r="BE35" s="125"/>
      <c r="BF35" s="504"/>
      <c r="BG35" s="503"/>
      <c r="BH35" s="504"/>
      <c r="BI35" s="125"/>
      <c r="BJ35" s="503"/>
      <c r="BK35" s="505"/>
      <c r="BL35" s="499"/>
      <c r="BM35" s="134"/>
      <c r="BR35" s="506"/>
      <c r="BS35" s="507"/>
      <c r="BT35" s="125"/>
      <c r="BU35" s="499"/>
      <c r="BV35" s="497"/>
      <c r="BW35" s="497"/>
      <c r="BX35" s="508"/>
      <c r="BY35" s="508"/>
      <c r="BZ35" s="136"/>
      <c r="CA35" s="509"/>
      <c r="CB35" s="508"/>
      <c r="CD35" s="124"/>
      <c r="CE35" s="510"/>
      <c r="CF35" s="136"/>
    </row>
    <row r="36" spans="1:84" s="414" customFormat="1" x14ac:dyDescent="0.2">
      <c r="A36" s="136"/>
      <c r="B36" s="496"/>
      <c r="C36" s="136"/>
      <c r="D36" s="497"/>
      <c r="E36" s="123"/>
      <c r="F36" s="498"/>
      <c r="J36" s="137"/>
      <c r="K36" s="137"/>
      <c r="L36" s="137"/>
      <c r="M36" s="137"/>
      <c r="N36" s="137"/>
      <c r="O36" s="137"/>
      <c r="P36" s="137"/>
      <c r="Q36" s="497"/>
      <c r="R36" s="497"/>
      <c r="S36" s="134"/>
      <c r="T36" s="134"/>
      <c r="U36" s="499"/>
      <c r="V36" s="500"/>
      <c r="W36" s="135"/>
      <c r="X36" s="137"/>
      <c r="Y36" s="140"/>
      <c r="Z36" s="140"/>
      <c r="AA36" s="501"/>
      <c r="AB36" s="501"/>
      <c r="AC36" s="141"/>
      <c r="AD36" s="503"/>
      <c r="AE36" s="511"/>
      <c r="AF36" s="511"/>
      <c r="AG36" s="511"/>
      <c r="AH36" s="503"/>
      <c r="AI36" s="415"/>
      <c r="AJ36" s="124"/>
      <c r="AK36" s="141"/>
      <c r="AL36" s="121"/>
      <c r="AM36" s="121"/>
      <c r="AN36" s="121"/>
      <c r="AO36" s="504"/>
      <c r="AP36" s="141"/>
      <c r="AQ36" s="139"/>
      <c r="AR36" s="138"/>
      <c r="AS36" s="138"/>
      <c r="AT36" s="503"/>
      <c r="AU36" s="415"/>
      <c r="AV36" s="124"/>
      <c r="AW36" s="141"/>
      <c r="AX36" s="121"/>
      <c r="AY36" s="133"/>
      <c r="AZ36" s="124"/>
      <c r="BB36" s="501"/>
      <c r="BC36" s="502"/>
      <c r="BD36" s="503"/>
      <c r="BE36" s="125"/>
      <c r="BF36" s="504"/>
      <c r="BG36" s="503"/>
      <c r="BH36" s="504"/>
      <c r="BI36" s="125"/>
      <c r="BJ36" s="503"/>
      <c r="BK36" s="505"/>
      <c r="BL36" s="499"/>
      <c r="BM36" s="134"/>
      <c r="BR36" s="506"/>
      <c r="BS36" s="507"/>
      <c r="BT36" s="125"/>
      <c r="BU36" s="499"/>
      <c r="BV36" s="497"/>
      <c r="BW36" s="497"/>
      <c r="BX36" s="508"/>
      <c r="BY36" s="508"/>
      <c r="BZ36" s="136"/>
      <c r="CA36" s="509"/>
      <c r="CB36" s="508"/>
      <c r="CD36" s="124"/>
      <c r="CE36" s="510"/>
      <c r="CF36" s="136"/>
    </row>
    <row r="37" spans="1:84" s="414" customFormat="1" x14ac:dyDescent="0.2">
      <c r="A37" s="136"/>
      <c r="B37" s="496"/>
      <c r="C37" s="136"/>
      <c r="D37" s="497"/>
      <c r="E37" s="123"/>
      <c r="F37" s="498"/>
      <c r="J37" s="137"/>
      <c r="K37" s="137"/>
      <c r="L37" s="137"/>
      <c r="M37" s="137"/>
      <c r="N37" s="137"/>
      <c r="O37" s="137"/>
      <c r="P37" s="137"/>
      <c r="Q37" s="497"/>
      <c r="R37" s="497"/>
      <c r="S37" s="134"/>
      <c r="T37" s="134"/>
      <c r="U37" s="499"/>
      <c r="V37" s="500"/>
      <c r="W37" s="135"/>
      <c r="X37" s="137"/>
      <c r="Y37" s="140"/>
      <c r="Z37" s="140"/>
      <c r="AA37" s="501"/>
      <c r="AB37" s="501"/>
      <c r="AC37" s="141"/>
      <c r="AD37" s="503"/>
      <c r="AE37" s="511"/>
      <c r="AF37" s="511"/>
      <c r="AG37" s="511"/>
      <c r="AH37" s="503"/>
      <c r="AI37" s="415"/>
      <c r="AJ37" s="124"/>
      <c r="AK37" s="141"/>
      <c r="AL37" s="121"/>
      <c r="AM37" s="121"/>
      <c r="AN37" s="121"/>
      <c r="AO37" s="504"/>
      <c r="AP37" s="141"/>
      <c r="AQ37" s="139"/>
      <c r="AR37" s="138"/>
      <c r="AS37" s="138"/>
      <c r="AT37" s="503"/>
      <c r="AU37" s="415"/>
      <c r="AV37" s="124"/>
      <c r="AW37" s="141"/>
      <c r="AX37" s="121"/>
      <c r="AY37" s="133"/>
      <c r="AZ37" s="124"/>
      <c r="BB37" s="501"/>
      <c r="BC37" s="502"/>
      <c r="BD37" s="503"/>
      <c r="BE37" s="125"/>
      <c r="BF37" s="504"/>
      <c r="BG37" s="503"/>
      <c r="BH37" s="504"/>
      <c r="BI37" s="125"/>
      <c r="BJ37" s="503"/>
      <c r="BK37" s="505"/>
      <c r="BL37" s="499"/>
      <c r="BM37" s="134"/>
      <c r="BR37" s="506"/>
      <c r="BS37" s="507"/>
      <c r="BT37" s="125"/>
      <c r="BU37" s="499"/>
      <c r="BV37" s="497"/>
      <c r="BW37" s="497"/>
      <c r="BX37" s="508"/>
      <c r="BY37" s="508"/>
      <c r="BZ37" s="136"/>
      <c r="CA37" s="509"/>
      <c r="CB37" s="508"/>
      <c r="CD37" s="124"/>
      <c r="CE37" s="510"/>
      <c r="CF37" s="136"/>
    </row>
    <row r="38" spans="1:84" s="414" customFormat="1" x14ac:dyDescent="0.2">
      <c r="A38" s="136"/>
      <c r="B38" s="496"/>
      <c r="C38" s="136"/>
      <c r="D38" s="497"/>
      <c r="E38" s="123"/>
      <c r="F38" s="498"/>
      <c r="J38" s="137"/>
      <c r="K38" s="137"/>
      <c r="L38" s="137"/>
      <c r="M38" s="137"/>
      <c r="N38" s="137"/>
      <c r="O38" s="137"/>
      <c r="P38" s="137"/>
      <c r="Q38" s="497"/>
      <c r="R38" s="497"/>
      <c r="S38" s="134"/>
      <c r="T38" s="134"/>
      <c r="U38" s="499"/>
      <c r="V38" s="500"/>
      <c r="W38" s="135"/>
      <c r="X38" s="137"/>
      <c r="Y38" s="140"/>
      <c r="Z38" s="140"/>
      <c r="AA38" s="501"/>
      <c r="AB38" s="501"/>
      <c r="AC38" s="141"/>
      <c r="AD38" s="503"/>
      <c r="AE38" s="511"/>
      <c r="AF38" s="511"/>
      <c r="AG38" s="511"/>
      <c r="AH38" s="503"/>
      <c r="AI38" s="415"/>
      <c r="AJ38" s="124"/>
      <c r="AK38" s="141"/>
      <c r="AL38" s="121"/>
      <c r="AM38" s="121"/>
      <c r="AN38" s="121"/>
      <c r="AO38" s="504"/>
      <c r="AP38" s="141"/>
      <c r="AQ38" s="139"/>
      <c r="AR38" s="138"/>
      <c r="AS38" s="138"/>
      <c r="AT38" s="503"/>
      <c r="AU38" s="415"/>
      <c r="AV38" s="124"/>
      <c r="AW38" s="141"/>
      <c r="AX38" s="121"/>
      <c r="AY38" s="133"/>
      <c r="AZ38" s="124"/>
      <c r="BB38" s="501"/>
      <c r="BC38" s="502"/>
      <c r="BD38" s="503"/>
      <c r="BE38" s="125"/>
      <c r="BF38" s="504"/>
      <c r="BG38" s="503"/>
      <c r="BH38" s="504"/>
      <c r="BI38" s="125"/>
      <c r="BJ38" s="503"/>
      <c r="BK38" s="505"/>
      <c r="BL38" s="499"/>
      <c r="BM38" s="134"/>
      <c r="BR38" s="506"/>
      <c r="BS38" s="507"/>
      <c r="BT38" s="125"/>
      <c r="BU38" s="499"/>
      <c r="BV38" s="497"/>
      <c r="BW38" s="497"/>
      <c r="BX38" s="508"/>
      <c r="BY38" s="508"/>
      <c r="BZ38" s="136"/>
      <c r="CA38" s="509"/>
      <c r="CB38" s="508"/>
      <c r="CD38" s="124"/>
      <c r="CE38" s="510"/>
      <c r="CF38" s="136"/>
    </row>
    <row r="39" spans="1:84" s="414" customFormat="1" x14ac:dyDescent="0.2">
      <c r="A39" s="136"/>
      <c r="B39" s="496"/>
      <c r="C39" s="136"/>
      <c r="D39" s="497"/>
      <c r="E39" s="123"/>
      <c r="F39" s="498"/>
      <c r="J39" s="137"/>
      <c r="K39" s="137"/>
      <c r="L39" s="137"/>
      <c r="M39" s="137"/>
      <c r="N39" s="137"/>
      <c r="O39" s="137"/>
      <c r="P39" s="137"/>
      <c r="Q39" s="497"/>
      <c r="R39" s="497"/>
      <c r="S39" s="134"/>
      <c r="T39" s="134"/>
      <c r="U39" s="499"/>
      <c r="V39" s="500"/>
      <c r="W39" s="135"/>
      <c r="X39" s="137"/>
      <c r="Y39" s="140"/>
      <c r="Z39" s="140"/>
      <c r="AA39" s="501"/>
      <c r="AB39" s="501"/>
      <c r="AC39" s="141"/>
      <c r="AD39" s="503"/>
      <c r="AE39" s="511"/>
      <c r="AF39" s="511"/>
      <c r="AG39" s="511"/>
      <c r="AH39" s="503"/>
      <c r="AI39" s="415"/>
      <c r="AJ39" s="124"/>
      <c r="AK39" s="141"/>
      <c r="AL39" s="121"/>
      <c r="AM39" s="121"/>
      <c r="AN39" s="121"/>
      <c r="AO39" s="504"/>
      <c r="AP39" s="141"/>
      <c r="AQ39" s="139"/>
      <c r="AR39" s="138"/>
      <c r="AS39" s="138"/>
      <c r="AT39" s="503"/>
      <c r="AU39" s="415"/>
      <c r="AV39" s="124"/>
      <c r="AW39" s="141"/>
      <c r="AX39" s="121"/>
      <c r="AY39" s="133"/>
      <c r="AZ39" s="124"/>
      <c r="BB39" s="501"/>
      <c r="BC39" s="502"/>
      <c r="BD39" s="503"/>
      <c r="BE39" s="125"/>
      <c r="BF39" s="504"/>
      <c r="BG39" s="503"/>
      <c r="BH39" s="504"/>
      <c r="BI39" s="125"/>
      <c r="BJ39" s="503"/>
      <c r="BK39" s="505"/>
      <c r="BL39" s="499"/>
      <c r="BM39" s="134"/>
      <c r="BR39" s="506"/>
      <c r="BS39" s="507"/>
      <c r="BT39" s="125"/>
      <c r="BU39" s="499"/>
      <c r="BV39" s="497"/>
      <c r="BW39" s="497"/>
      <c r="BX39" s="508"/>
      <c r="BY39" s="508"/>
      <c r="BZ39" s="136"/>
      <c r="CA39" s="509"/>
      <c r="CB39" s="508"/>
      <c r="CD39" s="124"/>
      <c r="CE39" s="510"/>
      <c r="CF39" s="136"/>
    </row>
    <row r="40" spans="1:84" s="414" customFormat="1" x14ac:dyDescent="0.2">
      <c r="A40" s="136"/>
      <c r="B40" s="496"/>
      <c r="C40" s="136"/>
      <c r="D40" s="497"/>
      <c r="E40" s="123"/>
      <c r="F40" s="498"/>
      <c r="J40" s="137"/>
      <c r="K40" s="137"/>
      <c r="L40" s="137"/>
      <c r="M40" s="137"/>
      <c r="N40" s="137"/>
      <c r="O40" s="137"/>
      <c r="P40" s="137"/>
      <c r="Q40" s="497"/>
      <c r="R40" s="497"/>
      <c r="S40" s="134"/>
      <c r="T40" s="134"/>
      <c r="U40" s="499"/>
      <c r="V40" s="500"/>
      <c r="W40" s="135"/>
      <c r="X40" s="137"/>
      <c r="Y40" s="140"/>
      <c r="Z40" s="140"/>
      <c r="AA40" s="501"/>
      <c r="AB40" s="501"/>
      <c r="AC40" s="141"/>
      <c r="AD40" s="503"/>
      <c r="AE40" s="511"/>
      <c r="AF40" s="511"/>
      <c r="AG40" s="511"/>
      <c r="AH40" s="503"/>
      <c r="AI40" s="415"/>
      <c r="AJ40" s="124"/>
      <c r="AK40" s="141"/>
      <c r="AL40" s="121"/>
      <c r="AM40" s="121"/>
      <c r="AN40" s="121"/>
      <c r="AO40" s="504"/>
      <c r="AP40" s="141"/>
      <c r="AQ40" s="139"/>
      <c r="AR40" s="138"/>
      <c r="AS40" s="138"/>
      <c r="AT40" s="503"/>
      <c r="AU40" s="415"/>
      <c r="AV40" s="124"/>
      <c r="AW40" s="141"/>
      <c r="AX40" s="121"/>
      <c r="AY40" s="133"/>
      <c r="AZ40" s="124"/>
      <c r="BB40" s="501"/>
      <c r="BC40" s="502"/>
      <c r="BD40" s="503"/>
      <c r="BE40" s="125"/>
      <c r="BF40" s="504"/>
      <c r="BG40" s="503"/>
      <c r="BH40" s="504"/>
      <c r="BI40" s="125"/>
      <c r="BJ40" s="503"/>
      <c r="BK40" s="505"/>
      <c r="BL40" s="499"/>
      <c r="BM40" s="134"/>
      <c r="BR40" s="506"/>
      <c r="BS40" s="507"/>
      <c r="BT40" s="125"/>
      <c r="BU40" s="499"/>
      <c r="BV40" s="497"/>
      <c r="BW40" s="497"/>
      <c r="BX40" s="508"/>
      <c r="BY40" s="508"/>
      <c r="BZ40" s="136"/>
      <c r="CA40" s="509"/>
      <c r="CB40" s="508"/>
      <c r="CD40" s="124"/>
      <c r="CE40" s="510"/>
      <c r="CF40" s="136"/>
    </row>
    <row r="41" spans="1:84" s="414" customFormat="1" x14ac:dyDescent="0.2">
      <c r="A41" s="136"/>
      <c r="B41" s="496"/>
      <c r="C41" s="136"/>
      <c r="D41" s="497"/>
      <c r="E41" s="123"/>
      <c r="F41" s="498"/>
      <c r="J41" s="137"/>
      <c r="K41" s="137"/>
      <c r="L41" s="137"/>
      <c r="M41" s="137"/>
      <c r="N41" s="137"/>
      <c r="O41" s="137"/>
      <c r="P41" s="137"/>
      <c r="Q41" s="497"/>
      <c r="R41" s="497"/>
      <c r="S41" s="134"/>
      <c r="T41" s="134"/>
      <c r="U41" s="499"/>
      <c r="V41" s="500"/>
      <c r="W41" s="135"/>
      <c r="X41" s="137"/>
      <c r="Y41" s="140"/>
      <c r="Z41" s="140"/>
      <c r="AA41" s="501"/>
      <c r="AB41" s="501"/>
      <c r="AC41" s="141"/>
      <c r="AD41" s="503"/>
      <c r="AE41" s="511"/>
      <c r="AF41" s="511"/>
      <c r="AG41" s="511"/>
      <c r="AH41" s="503"/>
      <c r="AI41" s="415"/>
      <c r="AJ41" s="124"/>
      <c r="AK41" s="141"/>
      <c r="AL41" s="121"/>
      <c r="AM41" s="121"/>
      <c r="AN41" s="121"/>
      <c r="AO41" s="504"/>
      <c r="AP41" s="141"/>
      <c r="AQ41" s="139"/>
      <c r="AR41" s="138"/>
      <c r="AS41" s="138"/>
      <c r="AT41" s="503"/>
      <c r="AU41" s="415"/>
      <c r="AV41" s="124"/>
      <c r="AW41" s="141"/>
      <c r="AX41" s="121"/>
      <c r="AY41" s="133"/>
      <c r="AZ41" s="124"/>
      <c r="BB41" s="501"/>
      <c r="BC41" s="502"/>
      <c r="BD41" s="503"/>
      <c r="BE41" s="125"/>
      <c r="BF41" s="504"/>
      <c r="BG41" s="503"/>
      <c r="BH41" s="504"/>
      <c r="BI41" s="125"/>
      <c r="BJ41" s="503"/>
      <c r="BK41" s="505"/>
      <c r="BL41" s="499"/>
      <c r="BM41" s="134"/>
      <c r="BR41" s="506"/>
      <c r="BS41" s="507"/>
      <c r="BT41" s="125"/>
      <c r="BU41" s="499"/>
      <c r="BV41" s="497"/>
      <c r="BW41" s="497"/>
      <c r="BX41" s="508"/>
      <c r="BY41" s="508"/>
      <c r="BZ41" s="136"/>
      <c r="CA41" s="509"/>
      <c r="CB41" s="508"/>
      <c r="CD41" s="124"/>
      <c r="CE41" s="510"/>
      <c r="CF41" s="136"/>
    </row>
    <row r="42" spans="1:84" s="414" customFormat="1" x14ac:dyDescent="0.2">
      <c r="A42" s="136"/>
      <c r="B42" s="496"/>
      <c r="C42" s="136"/>
      <c r="D42" s="497"/>
      <c r="E42" s="123"/>
      <c r="F42" s="498"/>
      <c r="J42" s="137"/>
      <c r="K42" s="137"/>
      <c r="L42" s="137"/>
      <c r="M42" s="137"/>
      <c r="N42" s="137"/>
      <c r="O42" s="137"/>
      <c r="P42" s="137"/>
      <c r="Q42" s="497"/>
      <c r="R42" s="497"/>
      <c r="S42" s="134"/>
      <c r="T42" s="134"/>
      <c r="U42" s="499"/>
      <c r="V42" s="500"/>
      <c r="W42" s="135"/>
      <c r="X42" s="137"/>
      <c r="Y42" s="140"/>
      <c r="Z42" s="140"/>
      <c r="AA42" s="501"/>
      <c r="AB42" s="501"/>
      <c r="AC42" s="141"/>
      <c r="AD42" s="503"/>
      <c r="AE42" s="511"/>
      <c r="AF42" s="511"/>
      <c r="AG42" s="511"/>
      <c r="AH42" s="503"/>
      <c r="AI42" s="415"/>
      <c r="AJ42" s="124"/>
      <c r="AK42" s="141"/>
      <c r="AL42" s="121"/>
      <c r="AM42" s="121"/>
      <c r="AN42" s="121"/>
      <c r="AO42" s="504"/>
      <c r="AP42" s="141"/>
      <c r="AQ42" s="139"/>
      <c r="AR42" s="138"/>
      <c r="AS42" s="138"/>
      <c r="AT42" s="503"/>
      <c r="AU42" s="415"/>
      <c r="AV42" s="124"/>
      <c r="AW42" s="141"/>
      <c r="AX42" s="121"/>
      <c r="AY42" s="133"/>
      <c r="AZ42" s="124"/>
      <c r="BB42" s="501"/>
      <c r="BC42" s="502"/>
      <c r="BD42" s="503"/>
      <c r="BE42" s="125"/>
      <c r="BF42" s="504"/>
      <c r="BG42" s="503"/>
      <c r="BH42" s="504"/>
      <c r="BI42" s="125"/>
      <c r="BJ42" s="503"/>
      <c r="BK42" s="505"/>
      <c r="BL42" s="499"/>
      <c r="BM42" s="134"/>
      <c r="BR42" s="506"/>
      <c r="BS42" s="507"/>
      <c r="BT42" s="125"/>
      <c r="BU42" s="499"/>
      <c r="BV42" s="497"/>
      <c r="BW42" s="497"/>
      <c r="BX42" s="508"/>
      <c r="BY42" s="508"/>
      <c r="BZ42" s="136"/>
      <c r="CA42" s="509"/>
      <c r="CB42" s="508"/>
      <c r="CD42" s="124"/>
      <c r="CE42" s="510"/>
      <c r="CF42" s="136"/>
    </row>
    <row r="43" spans="1:84" s="414" customFormat="1" x14ac:dyDescent="0.2">
      <c r="A43" s="136"/>
      <c r="B43" s="496"/>
      <c r="C43" s="136"/>
      <c r="D43" s="497"/>
      <c r="E43" s="123"/>
      <c r="F43" s="498"/>
      <c r="J43" s="137"/>
      <c r="K43" s="137"/>
      <c r="L43" s="137"/>
      <c r="M43" s="137"/>
      <c r="N43" s="137"/>
      <c r="O43" s="137"/>
      <c r="P43" s="137"/>
      <c r="Q43" s="497"/>
      <c r="R43" s="497"/>
      <c r="S43" s="134"/>
      <c r="T43" s="134"/>
      <c r="U43" s="499"/>
      <c r="V43" s="500"/>
      <c r="W43" s="135"/>
      <c r="X43" s="137"/>
      <c r="Y43" s="140"/>
      <c r="Z43" s="140"/>
      <c r="AA43" s="501"/>
      <c r="AB43" s="501"/>
      <c r="AC43" s="141"/>
      <c r="AD43" s="503"/>
      <c r="AE43" s="511"/>
      <c r="AF43" s="511"/>
      <c r="AG43" s="511"/>
      <c r="AH43" s="503"/>
      <c r="AI43" s="415"/>
      <c r="AJ43" s="124"/>
      <c r="AK43" s="141"/>
      <c r="AL43" s="121"/>
      <c r="AM43" s="121"/>
      <c r="AN43" s="121"/>
      <c r="AO43" s="504"/>
      <c r="AP43" s="141"/>
      <c r="AQ43" s="139"/>
      <c r="AR43" s="138"/>
      <c r="AS43" s="138"/>
      <c r="AT43" s="503"/>
      <c r="AU43" s="415"/>
      <c r="AV43" s="124"/>
      <c r="AW43" s="141"/>
      <c r="AX43" s="121"/>
      <c r="AY43" s="133"/>
      <c r="AZ43" s="124"/>
      <c r="BB43" s="501"/>
      <c r="BC43" s="502"/>
      <c r="BD43" s="503"/>
      <c r="BE43" s="125"/>
      <c r="BF43" s="504"/>
      <c r="BG43" s="503"/>
      <c r="BH43" s="504"/>
      <c r="BI43" s="125"/>
      <c r="BJ43" s="503"/>
      <c r="BK43" s="505"/>
      <c r="BL43" s="499"/>
      <c r="BM43" s="134"/>
      <c r="BR43" s="506"/>
      <c r="BS43" s="507"/>
      <c r="BT43" s="125"/>
      <c r="BU43" s="499"/>
      <c r="BV43" s="497"/>
      <c r="BW43" s="497"/>
      <c r="BX43" s="508"/>
      <c r="BY43" s="508"/>
      <c r="BZ43" s="136"/>
      <c r="CA43" s="509"/>
      <c r="CB43" s="508"/>
      <c r="CD43" s="124"/>
      <c r="CE43" s="510"/>
      <c r="CF43" s="136"/>
    </row>
    <row r="44" spans="1:84" s="414" customFormat="1" x14ac:dyDescent="0.2">
      <c r="A44" s="136"/>
      <c r="B44" s="496"/>
      <c r="C44" s="136"/>
      <c r="D44" s="497"/>
      <c r="E44" s="123"/>
      <c r="F44" s="498"/>
      <c r="J44" s="137"/>
      <c r="K44" s="137"/>
      <c r="L44" s="137"/>
      <c r="M44" s="137"/>
      <c r="N44" s="137"/>
      <c r="O44" s="137"/>
      <c r="P44" s="137"/>
      <c r="Q44" s="497"/>
      <c r="R44" s="497"/>
      <c r="S44" s="134"/>
      <c r="T44" s="134"/>
      <c r="U44" s="499"/>
      <c r="V44" s="500"/>
      <c r="W44" s="135"/>
      <c r="X44" s="137"/>
      <c r="Y44" s="140"/>
      <c r="Z44" s="140"/>
      <c r="AA44" s="501"/>
      <c r="AB44" s="501"/>
      <c r="AC44" s="141"/>
      <c r="AD44" s="503"/>
      <c r="AE44" s="511"/>
      <c r="AF44" s="511"/>
      <c r="AG44" s="511"/>
      <c r="AH44" s="503"/>
      <c r="AI44" s="415"/>
      <c r="AJ44" s="124"/>
      <c r="AK44" s="141"/>
      <c r="AL44" s="121"/>
      <c r="AM44" s="121"/>
      <c r="AN44" s="121"/>
      <c r="AO44" s="504"/>
      <c r="AP44" s="141"/>
      <c r="AQ44" s="139"/>
      <c r="AR44" s="138"/>
      <c r="AS44" s="138"/>
      <c r="AT44" s="503"/>
      <c r="AU44" s="415"/>
      <c r="AV44" s="124"/>
      <c r="AW44" s="141"/>
      <c r="AX44" s="121"/>
      <c r="AY44" s="133"/>
      <c r="AZ44" s="124"/>
      <c r="BB44" s="501"/>
      <c r="BC44" s="502"/>
      <c r="BD44" s="503"/>
      <c r="BE44" s="125"/>
      <c r="BF44" s="504"/>
      <c r="BG44" s="503"/>
      <c r="BH44" s="504"/>
      <c r="BI44" s="125"/>
      <c r="BJ44" s="503"/>
      <c r="BK44" s="505"/>
      <c r="BL44" s="499"/>
      <c r="BM44" s="134"/>
      <c r="BR44" s="506"/>
      <c r="BS44" s="507"/>
      <c r="BT44" s="125"/>
      <c r="BU44" s="499"/>
      <c r="BV44" s="497"/>
      <c r="BW44" s="497"/>
      <c r="BX44" s="508"/>
      <c r="BY44" s="508"/>
      <c r="BZ44" s="136"/>
      <c r="CA44" s="509"/>
      <c r="CB44" s="508"/>
      <c r="CD44" s="124"/>
      <c r="CE44" s="510"/>
      <c r="CF44" s="136"/>
    </row>
    <row r="45" spans="1:84" s="414" customFormat="1" x14ac:dyDescent="0.2">
      <c r="A45" s="136"/>
      <c r="B45" s="496"/>
      <c r="C45" s="136"/>
      <c r="D45" s="497"/>
      <c r="E45" s="123"/>
      <c r="F45" s="498"/>
      <c r="J45" s="137"/>
      <c r="K45" s="137"/>
      <c r="L45" s="137"/>
      <c r="M45" s="137"/>
      <c r="N45" s="137"/>
      <c r="O45" s="137"/>
      <c r="P45" s="137"/>
      <c r="Q45" s="497"/>
      <c r="R45" s="497"/>
      <c r="S45" s="134"/>
      <c r="T45" s="134"/>
      <c r="U45" s="499"/>
      <c r="V45" s="500"/>
      <c r="W45" s="135"/>
      <c r="X45" s="137"/>
      <c r="Y45" s="140"/>
      <c r="Z45" s="140"/>
      <c r="AA45" s="501"/>
      <c r="AB45" s="501"/>
      <c r="AC45" s="141"/>
      <c r="AD45" s="503"/>
      <c r="AE45" s="511"/>
      <c r="AF45" s="511"/>
      <c r="AG45" s="511"/>
      <c r="AH45" s="503"/>
      <c r="AI45" s="415"/>
      <c r="AJ45" s="124"/>
      <c r="AK45" s="141"/>
      <c r="AL45" s="121"/>
      <c r="AM45" s="121"/>
      <c r="AN45" s="121"/>
      <c r="AO45" s="504"/>
      <c r="AP45" s="141"/>
      <c r="AQ45" s="139"/>
      <c r="AR45" s="138"/>
      <c r="AS45" s="138"/>
      <c r="AT45" s="503"/>
      <c r="AU45" s="415"/>
      <c r="AV45" s="124"/>
      <c r="AW45" s="141"/>
      <c r="AX45" s="121"/>
      <c r="AY45" s="133"/>
      <c r="AZ45" s="124"/>
      <c r="BB45" s="501"/>
      <c r="BC45" s="502"/>
      <c r="BD45" s="503"/>
      <c r="BE45" s="125"/>
      <c r="BF45" s="504"/>
      <c r="BG45" s="503"/>
      <c r="BH45" s="504"/>
      <c r="BI45" s="125"/>
      <c r="BJ45" s="503"/>
      <c r="BK45" s="505"/>
      <c r="BL45" s="499"/>
      <c r="BM45" s="134"/>
      <c r="BR45" s="506"/>
      <c r="BS45" s="507"/>
      <c r="BT45" s="125"/>
      <c r="BU45" s="499"/>
      <c r="BV45" s="497"/>
      <c r="BW45" s="497"/>
      <c r="BX45" s="508"/>
      <c r="BY45" s="508"/>
      <c r="BZ45" s="136"/>
      <c r="CA45" s="509"/>
      <c r="CB45" s="508"/>
      <c r="CD45" s="124"/>
      <c r="CE45" s="510"/>
      <c r="CF45" s="136"/>
    </row>
    <row r="46" spans="1:84" s="414" customFormat="1" x14ac:dyDescent="0.2">
      <c r="A46" s="136"/>
      <c r="B46" s="496"/>
      <c r="C46" s="136"/>
      <c r="D46" s="497"/>
      <c r="E46" s="123"/>
      <c r="F46" s="498"/>
      <c r="J46" s="137"/>
      <c r="K46" s="137"/>
      <c r="L46" s="137"/>
      <c r="M46" s="137"/>
      <c r="N46" s="137"/>
      <c r="O46" s="137"/>
      <c r="P46" s="137"/>
      <c r="Q46" s="497"/>
      <c r="R46" s="497"/>
      <c r="S46" s="134"/>
      <c r="T46" s="134"/>
      <c r="U46" s="499"/>
      <c r="V46" s="500"/>
      <c r="W46" s="135"/>
      <c r="X46" s="137"/>
      <c r="Y46" s="140"/>
      <c r="Z46" s="140"/>
      <c r="AA46" s="501"/>
      <c r="AB46" s="501"/>
      <c r="AC46" s="141"/>
      <c r="AD46" s="503"/>
      <c r="AE46" s="511"/>
      <c r="AF46" s="511"/>
      <c r="AG46" s="511"/>
      <c r="AH46" s="503"/>
      <c r="AI46" s="415"/>
      <c r="AJ46" s="124"/>
      <c r="AK46" s="141"/>
      <c r="AL46" s="121"/>
      <c r="AM46" s="121"/>
      <c r="AN46" s="121"/>
      <c r="AO46" s="504"/>
      <c r="AP46" s="141"/>
      <c r="AQ46" s="139"/>
      <c r="AR46" s="138"/>
      <c r="AS46" s="138"/>
      <c r="AT46" s="503"/>
      <c r="AU46" s="415"/>
      <c r="AV46" s="124"/>
      <c r="AW46" s="141"/>
      <c r="AX46" s="121"/>
      <c r="AY46" s="133"/>
      <c r="AZ46" s="124"/>
      <c r="BB46" s="501"/>
      <c r="BC46" s="502"/>
      <c r="BD46" s="503"/>
      <c r="BE46" s="125"/>
      <c r="BF46" s="504"/>
      <c r="BG46" s="503"/>
      <c r="BH46" s="504"/>
      <c r="BI46" s="125"/>
      <c r="BJ46" s="503"/>
      <c r="BK46" s="505"/>
      <c r="BL46" s="499"/>
      <c r="BM46" s="134"/>
      <c r="BR46" s="506"/>
      <c r="BS46" s="507"/>
      <c r="BT46" s="125"/>
      <c r="BU46" s="499"/>
      <c r="BV46" s="497"/>
      <c r="BW46" s="497"/>
      <c r="BX46" s="508"/>
      <c r="BY46" s="508"/>
      <c r="BZ46" s="136"/>
      <c r="CA46" s="509"/>
      <c r="CB46" s="508"/>
      <c r="CD46" s="124"/>
      <c r="CE46" s="510"/>
      <c r="CF46" s="136"/>
    </row>
    <row r="47" spans="1:84" s="414" customFormat="1" x14ac:dyDescent="0.2">
      <c r="A47" s="136"/>
      <c r="B47" s="496"/>
      <c r="C47" s="136"/>
      <c r="D47" s="497"/>
      <c r="E47" s="123"/>
      <c r="F47" s="498"/>
      <c r="J47" s="137"/>
      <c r="K47" s="137"/>
      <c r="L47" s="137"/>
      <c r="M47" s="137"/>
      <c r="N47" s="137"/>
      <c r="O47" s="137"/>
      <c r="P47" s="137"/>
      <c r="Q47" s="497"/>
      <c r="R47" s="497"/>
      <c r="S47" s="134"/>
      <c r="T47" s="134"/>
      <c r="U47" s="499"/>
      <c r="V47" s="500"/>
      <c r="W47" s="135"/>
      <c r="X47" s="137"/>
      <c r="Y47" s="140"/>
      <c r="Z47" s="140"/>
      <c r="AA47" s="501"/>
      <c r="AB47" s="501"/>
      <c r="AC47" s="141"/>
      <c r="AD47" s="503"/>
      <c r="AE47" s="511"/>
      <c r="AF47" s="511"/>
      <c r="AG47" s="511"/>
      <c r="AH47" s="503"/>
      <c r="AI47" s="415"/>
      <c r="AJ47" s="124"/>
      <c r="AK47" s="141"/>
      <c r="AL47" s="121"/>
      <c r="AM47" s="121"/>
      <c r="AN47" s="121"/>
      <c r="AO47" s="504"/>
      <c r="AP47" s="141"/>
      <c r="AQ47" s="139"/>
      <c r="AR47" s="138"/>
      <c r="AS47" s="138"/>
      <c r="AT47" s="503"/>
      <c r="AU47" s="415"/>
      <c r="AV47" s="124"/>
      <c r="AW47" s="141"/>
      <c r="AX47" s="121"/>
      <c r="AY47" s="133"/>
      <c r="AZ47" s="124"/>
      <c r="BB47" s="501"/>
      <c r="BC47" s="502"/>
      <c r="BD47" s="503"/>
      <c r="BE47" s="125"/>
      <c r="BF47" s="504"/>
      <c r="BG47" s="503"/>
      <c r="BH47" s="504"/>
      <c r="BI47" s="125"/>
      <c r="BJ47" s="503"/>
      <c r="BK47" s="505"/>
      <c r="BL47" s="499"/>
      <c r="BM47" s="134"/>
      <c r="BR47" s="506"/>
      <c r="BS47" s="507"/>
      <c r="BT47" s="125"/>
      <c r="BU47" s="499"/>
      <c r="BV47" s="497"/>
      <c r="BW47" s="497"/>
      <c r="BX47" s="508"/>
      <c r="BY47" s="508"/>
      <c r="BZ47" s="136"/>
      <c r="CA47" s="509"/>
      <c r="CB47" s="508"/>
      <c r="CD47" s="124"/>
      <c r="CE47" s="510"/>
      <c r="CF47" s="136"/>
    </row>
  </sheetData>
  <autoFilter ref="A14:EF31"/>
  <mergeCells count="43">
    <mergeCell ref="AM32:AN33"/>
    <mergeCell ref="BT9:BT11"/>
    <mergeCell ref="BU9:BU11"/>
    <mergeCell ref="AA10:AD11"/>
    <mergeCell ref="AE10:AE11"/>
    <mergeCell ref="AF10:AG11"/>
    <mergeCell ref="AH10:AL11"/>
    <mergeCell ref="AO10:AQ11"/>
    <mergeCell ref="AR10:AS11"/>
    <mergeCell ref="AV10:AX11"/>
    <mergeCell ref="AB9:AL9"/>
    <mergeCell ref="AM9:AN10"/>
    <mergeCell ref="AO9:AX9"/>
    <mergeCell ref="AY9:AY11"/>
    <mergeCell ref="R9:S11"/>
    <mergeCell ref="V1:AQ1"/>
    <mergeCell ref="V2:AQ2"/>
    <mergeCell ref="V3:AQ3"/>
    <mergeCell ref="BJ9:BJ11"/>
    <mergeCell ref="B4:AY4"/>
    <mergeCell ref="B9:B11"/>
    <mergeCell ref="D9:D11"/>
    <mergeCell ref="E9:E11"/>
    <mergeCell ref="F9:F11"/>
    <mergeCell ref="M9:M11"/>
    <mergeCell ref="Y9:Y11"/>
    <mergeCell ref="B5:AY5"/>
    <mergeCell ref="AB35:AY35"/>
    <mergeCell ref="AB29:AY29"/>
    <mergeCell ref="AB30:AY30"/>
    <mergeCell ref="B6:AY6"/>
    <mergeCell ref="B1:S1"/>
    <mergeCell ref="B2:S2"/>
    <mergeCell ref="AO12:AQ12"/>
    <mergeCell ref="AR12:AS12"/>
    <mergeCell ref="AT12:AX12"/>
    <mergeCell ref="R12:S12"/>
    <mergeCell ref="V12:W12"/>
    <mergeCell ref="AA12:AD12"/>
    <mergeCell ref="AF12:AG12"/>
    <mergeCell ref="AH12:AL12"/>
    <mergeCell ref="AM12:AN12"/>
    <mergeCell ref="V9:X11"/>
  </mergeCells>
  <conditionalFormatting sqref="BD14">
    <cfRule type="cellIs" dxfId="162" priority="1897" stopIfTrue="1" operator="between">
      <formula>"Đến"</formula>
      <formula>"Đến"</formula>
    </cfRule>
    <cfRule type="cellIs" dxfId="161" priority="1898" stopIfTrue="1" operator="between">
      <formula>"Quá"</formula>
      <formula>"Quá"</formula>
    </cfRule>
  </conditionalFormatting>
  <conditionalFormatting sqref="BL14">
    <cfRule type="cellIs" dxfId="160" priority="1894" stopIfTrue="1" operator="between">
      <formula>"Hưu"</formula>
      <formula>"Hưu"</formula>
    </cfRule>
    <cfRule type="cellIs" dxfId="159" priority="1895" stopIfTrue="1" operator="between">
      <formula>"---"</formula>
      <formula>"---"</formula>
    </cfRule>
    <cfRule type="cellIs" dxfId="158" priority="1896" stopIfTrue="1" operator="between">
      <formula>"Quá"</formula>
      <formula>"Quá"</formula>
    </cfRule>
  </conditionalFormatting>
  <conditionalFormatting sqref="DD13">
    <cfRule type="expression" dxfId="157" priority="1892" stopIfTrue="1">
      <formula>IF(DE13&gt;0,1,0)</formula>
    </cfRule>
    <cfRule type="expression" dxfId="156" priority="1893" stopIfTrue="1">
      <formula>IF(DE13=0,1,0)</formula>
    </cfRule>
  </conditionalFormatting>
  <conditionalFormatting sqref="DJ13 BL13">
    <cfRule type="cellIs" dxfId="155" priority="1889" stopIfTrue="1" operator="between">
      <formula>"Hưu"</formula>
      <formula>"Hưu"</formula>
    </cfRule>
    <cfRule type="cellIs" dxfId="154" priority="1890" stopIfTrue="1" operator="between">
      <formula>"---"</formula>
      <formula>"---"</formula>
    </cfRule>
    <cfRule type="cellIs" dxfId="153" priority="1891" stopIfTrue="1" operator="between">
      <formula>"Quá"</formula>
      <formula>"Quá"</formula>
    </cfRule>
  </conditionalFormatting>
  <conditionalFormatting sqref="BD13 DA13">
    <cfRule type="cellIs" dxfId="152" priority="1886" stopIfTrue="1" operator="between">
      <formula>"Đến"</formula>
      <formula>"Đến"</formula>
    </cfRule>
    <cfRule type="cellIs" dxfId="151" priority="1887" stopIfTrue="1" operator="between">
      <formula>"Quá"</formula>
      <formula>"Quá"</formula>
    </cfRule>
    <cfRule type="expression" dxfId="150" priority="1888" stopIfTrue="1">
      <formula>IF(OR(BD13="Lương Sớm Hưu",BD13="Nâng Ngạch Hưu"),1,0)</formula>
    </cfRule>
  </conditionalFormatting>
  <conditionalFormatting sqref="BK13 DI13">
    <cfRule type="expression" dxfId="149" priority="1883" stopIfTrue="1">
      <formula>IF(BK13="Nâg Ngạch sau TB",1,0)</formula>
    </cfRule>
    <cfRule type="expression" dxfId="148" priority="1884" stopIfTrue="1">
      <formula>IF(BK13="Nâg Lươg Sớm sau TB",1,0)</formula>
    </cfRule>
    <cfRule type="expression" dxfId="147" priority="1885" stopIfTrue="1">
      <formula>IF(BK13="Nâg PC TNVK cùng QĐ",1,0)</formula>
    </cfRule>
  </conditionalFormatting>
  <conditionalFormatting sqref="A13">
    <cfRule type="expression" dxfId="146" priority="1881" stopIfTrue="1">
      <formula>IF(#REF!="Hưu",1,0)</formula>
    </cfRule>
    <cfRule type="expression" dxfId="145" priority="1882" stopIfTrue="1">
      <formula>IF(#REF!="Quá",1,0)</formula>
    </cfRule>
  </conditionalFormatting>
  <conditionalFormatting sqref="BT14">
    <cfRule type="expression" dxfId="144" priority="1867" stopIfTrue="1">
      <formula>IF(AND(#REF!&gt;0,#REF!&lt;5),1,0)</formula>
    </cfRule>
    <cfRule type="expression" dxfId="143" priority="1868" stopIfTrue="1">
      <formula>IF(#REF!=5,1,0)</formula>
    </cfRule>
    <cfRule type="expression" dxfId="142" priority="1869" stopIfTrue="1">
      <formula>IF(#REF!&gt;5,1,0)</formula>
    </cfRule>
  </conditionalFormatting>
  <conditionalFormatting sqref="BD14">
    <cfRule type="expression" dxfId="141" priority="1866" stopIfTrue="1">
      <formula>IF(OR(#REF!="Lương Sớm Hưu",#REF!="Nâng Ngạch Hưu"),1,0)</formula>
    </cfRule>
  </conditionalFormatting>
  <conditionalFormatting sqref="BK14">
    <cfRule type="expression" dxfId="140" priority="1863" stopIfTrue="1">
      <formula>IF(#REF!="Nâg Ngạch sau TB",1,0)</formula>
    </cfRule>
    <cfRule type="expression" dxfId="139" priority="1864" stopIfTrue="1">
      <formula>IF(#REF!="Nâg Lươg Sớm sau TB",1,0)</formula>
    </cfRule>
    <cfRule type="expression" dxfId="138" priority="1865" stopIfTrue="1">
      <formula>IF(#REF!="Nâg PC TNVK cùng QĐ",1,0)</formula>
    </cfRule>
  </conditionalFormatting>
  <conditionalFormatting sqref="DD9:DD11">
    <cfRule type="expression" dxfId="137" priority="1849" stopIfTrue="1">
      <formula>IF(DE9&gt;0,1,0)</formula>
    </cfRule>
    <cfRule type="expression" dxfId="136" priority="1850" stopIfTrue="1">
      <formula>IF(DE9=0,1,0)</formula>
    </cfRule>
  </conditionalFormatting>
  <conditionalFormatting sqref="DJ9:DJ11">
    <cfRule type="cellIs" dxfId="135" priority="1846" stopIfTrue="1" operator="between">
      <formula>"Hưu"</formula>
      <formula>"Hưu"</formula>
    </cfRule>
    <cfRule type="cellIs" dxfId="134" priority="1847" stopIfTrue="1" operator="between">
      <formula>"---"</formula>
      <formula>"---"</formula>
    </cfRule>
    <cfRule type="cellIs" dxfId="133" priority="1848" stopIfTrue="1" operator="between">
      <formula>"Quá"</formula>
      <formula>"Quá"</formula>
    </cfRule>
  </conditionalFormatting>
  <conditionalFormatting sqref="DA9:DA11">
    <cfRule type="cellIs" dxfId="132" priority="1843" stopIfTrue="1" operator="between">
      <formula>"Đến"</formula>
      <formula>"Đến"</formula>
    </cfRule>
    <cfRule type="cellIs" dxfId="131" priority="1844" stopIfTrue="1" operator="between">
      <formula>"Quá"</formula>
      <formula>"Quá"</formula>
    </cfRule>
    <cfRule type="expression" dxfId="130" priority="1845" stopIfTrue="1">
      <formula>IF(OR(DA9="Lương Sớm Hưu",DA9="Nâng Ngạch Hưu"),1,0)</formula>
    </cfRule>
  </conditionalFormatting>
  <conditionalFormatting sqref="DI9:DI11">
    <cfRule type="expression" dxfId="129" priority="1840" stopIfTrue="1">
      <formula>IF(DI9="Nâg Ngạch sau TB",1,0)</formula>
    </cfRule>
    <cfRule type="expression" dxfId="128" priority="1841" stopIfTrue="1">
      <formula>IF(DI9="Nâg Lươg Sớm sau TB",1,0)</formula>
    </cfRule>
    <cfRule type="expression" dxfId="127" priority="1842" stopIfTrue="1">
      <formula>IF(DI9="Nâg PC TNVK cùng QĐ",1,0)</formula>
    </cfRule>
  </conditionalFormatting>
  <conditionalFormatting sqref="DD12">
    <cfRule type="expression" dxfId="126" priority="1838" stopIfTrue="1">
      <formula>IF(DE12&gt;0,1,0)</formula>
    </cfRule>
    <cfRule type="expression" dxfId="125" priority="1839" stopIfTrue="1">
      <formula>IF(DE12=0,1,0)</formula>
    </cfRule>
  </conditionalFormatting>
  <conditionalFormatting sqref="DJ12 BL12">
    <cfRule type="cellIs" dxfId="124" priority="1835" stopIfTrue="1" operator="between">
      <formula>"Hưu"</formula>
      <formula>"Hưu"</formula>
    </cfRule>
    <cfRule type="cellIs" dxfId="123" priority="1836" stopIfTrue="1" operator="between">
      <formula>"---"</formula>
      <formula>"---"</formula>
    </cfRule>
    <cfRule type="cellIs" dxfId="122" priority="1837" stopIfTrue="1" operator="between">
      <formula>"Quá"</formula>
      <formula>"Quá"</formula>
    </cfRule>
  </conditionalFormatting>
  <conditionalFormatting sqref="BD12 DA12">
    <cfRule type="cellIs" dxfId="121" priority="1832" stopIfTrue="1" operator="between">
      <formula>"Đến"</formula>
      <formula>"Đến"</formula>
    </cfRule>
    <cfRule type="cellIs" dxfId="120" priority="1833" stopIfTrue="1" operator="between">
      <formula>"Quá"</formula>
      <formula>"Quá"</formula>
    </cfRule>
    <cfRule type="expression" dxfId="119" priority="1834" stopIfTrue="1">
      <formula>IF(OR(BD12="Lương Sớm Hưu",BD12="Nâng Ngạch Hưu"),1,0)</formula>
    </cfRule>
  </conditionalFormatting>
  <conditionalFormatting sqref="BK12 DI12">
    <cfRule type="expression" dxfId="118" priority="1829" stopIfTrue="1">
      <formula>IF(BK12="Nâg Ngạch sau TB",1,0)</formula>
    </cfRule>
    <cfRule type="expression" dxfId="117" priority="1830" stopIfTrue="1">
      <formula>IF(BK12="Nâg Lươg Sớm sau TB",1,0)</formula>
    </cfRule>
    <cfRule type="expression" dxfId="116" priority="1831" stopIfTrue="1">
      <formula>IF(BK12="Nâg PC TNVK cùng QĐ",1,0)</formula>
    </cfRule>
  </conditionalFormatting>
  <conditionalFormatting sqref="A12">
    <cfRule type="expression" dxfId="115" priority="1827" stopIfTrue="1">
      <formula>IF(#REF!="Hưu",1,0)</formula>
    </cfRule>
    <cfRule type="expression" dxfId="114" priority="1828" stopIfTrue="1">
      <formula>IF(#REF!="Quá",1,0)</formula>
    </cfRule>
  </conditionalFormatting>
  <conditionalFormatting sqref="A9:A11">
    <cfRule type="expression" dxfId="113" priority="1825" stopIfTrue="1">
      <formula>IF(#REF!="Hưu",1,0)</formula>
    </cfRule>
    <cfRule type="expression" dxfId="112" priority="1826" stopIfTrue="1">
      <formula>IF(#REF!="Quá",1,0)</formula>
    </cfRule>
  </conditionalFormatting>
  <conditionalFormatting sqref="BD26 BD28">
    <cfRule type="cellIs" dxfId="111" priority="346" stopIfTrue="1" operator="between">
      <formula>"Đến"</formula>
      <formula>"Đến"</formula>
    </cfRule>
    <cfRule type="cellIs" dxfId="110" priority="347" stopIfTrue="1" operator="between">
      <formula>"Quá"</formula>
      <formula>"Quá"</formula>
    </cfRule>
  </conditionalFormatting>
  <conditionalFormatting sqref="BL26 BL28">
    <cfRule type="cellIs" dxfId="109" priority="343" stopIfTrue="1" operator="between">
      <formula>"Hưu"</formula>
      <formula>"Hưu"</formula>
    </cfRule>
    <cfRule type="cellIs" dxfId="108" priority="344" stopIfTrue="1" operator="between">
      <formula>"---"</formula>
      <formula>"---"</formula>
    </cfRule>
    <cfRule type="cellIs" dxfId="107" priority="345" stopIfTrue="1" operator="between">
      <formula>"Quá"</formula>
      <formula>"Quá"</formula>
    </cfRule>
  </conditionalFormatting>
  <conditionalFormatting sqref="BT26 BT28">
    <cfRule type="expression" dxfId="106" priority="340" stopIfTrue="1">
      <formula>IF(AND(#REF!&gt;0,#REF!&lt;5),1,0)</formula>
    </cfRule>
    <cfRule type="expression" dxfId="105" priority="341" stopIfTrue="1">
      <formula>IF(#REF!=5,1,0)</formula>
    </cfRule>
    <cfRule type="expression" dxfId="104" priority="342" stopIfTrue="1">
      <formula>IF(#REF!&gt;5,1,0)</formula>
    </cfRule>
  </conditionalFormatting>
  <conditionalFormatting sqref="BD26 BD28">
    <cfRule type="expression" dxfId="103" priority="339" stopIfTrue="1">
      <formula>IF(OR(#REF!="Lương Sớm Hưu",#REF!="Nâng Ngạch Hưu"),1,0)</formula>
    </cfRule>
  </conditionalFormatting>
  <conditionalFormatting sqref="BK26 BK28">
    <cfRule type="expression" dxfId="102" priority="336" stopIfTrue="1">
      <formula>IF(#REF!="Nâg Ngạch sau TB",1,0)</formula>
    </cfRule>
    <cfRule type="expression" dxfId="101" priority="337" stopIfTrue="1">
      <formula>IF(#REF!="Nâg Lươg Sớm sau TB",1,0)</formula>
    </cfRule>
    <cfRule type="expression" dxfId="100" priority="338" stopIfTrue="1">
      <formula>IF(#REF!="Nâg PC TNVK cùng QĐ",1,0)</formula>
    </cfRule>
  </conditionalFormatting>
  <conditionalFormatting sqref="BD15:BD25">
    <cfRule type="cellIs" dxfId="99" priority="45" stopIfTrue="1" operator="between">
      <formula>"Đến"</formula>
      <formula>"Đến"</formula>
    </cfRule>
    <cfRule type="cellIs" dxfId="98" priority="46" stopIfTrue="1" operator="between">
      <formula>"Quá"</formula>
      <formula>"Quá"</formula>
    </cfRule>
  </conditionalFormatting>
  <conditionalFormatting sqref="BL15:BL25">
    <cfRule type="cellIs" dxfId="97" priority="42" stopIfTrue="1" operator="between">
      <formula>"Hưu"</formula>
      <formula>"Hưu"</formula>
    </cfRule>
    <cfRule type="cellIs" dxfId="96" priority="43" stopIfTrue="1" operator="between">
      <formula>"---"</formula>
      <formula>"---"</formula>
    </cfRule>
    <cfRule type="cellIs" dxfId="95" priority="44" stopIfTrue="1" operator="between">
      <formula>"Quá"</formula>
      <formula>"Quá"</formula>
    </cfRule>
  </conditionalFormatting>
  <conditionalFormatting sqref="BT15:BT25">
    <cfRule type="expression" dxfId="94" priority="39" stopIfTrue="1">
      <formula>IF(AND(#REF!&gt;0,#REF!&lt;5),1,0)</formula>
    </cfRule>
    <cfRule type="expression" dxfId="93" priority="40" stopIfTrue="1">
      <formula>IF(#REF!=5,1,0)</formula>
    </cfRule>
    <cfRule type="expression" dxfId="92" priority="41" stopIfTrue="1">
      <formula>IF(#REF!&gt;5,1,0)</formula>
    </cfRule>
  </conditionalFormatting>
  <conditionalFormatting sqref="BD15:BD25">
    <cfRule type="expression" dxfId="91" priority="38" stopIfTrue="1">
      <formula>IF(OR(#REF!="Lương Sớm Hưu",#REF!="Nâng Ngạch Hưu"),1,0)</formula>
    </cfRule>
  </conditionalFormatting>
  <conditionalFormatting sqref="BK15:BK25">
    <cfRule type="expression" dxfId="90" priority="35" stopIfTrue="1">
      <formula>IF(#REF!="Nâg Ngạch sau TB",1,0)</formula>
    </cfRule>
    <cfRule type="expression" dxfId="89" priority="36" stopIfTrue="1">
      <formula>IF(#REF!="Nâg Lươg Sớm sau TB",1,0)</formula>
    </cfRule>
    <cfRule type="expression" dxfId="88" priority="37" stopIfTrue="1">
      <formula>IF(#REF!="Nâg PC TNVK cùng QĐ",1,0)</formula>
    </cfRule>
  </conditionalFormatting>
  <conditionalFormatting sqref="BD27">
    <cfRule type="cellIs" dxfId="87" priority="11" stopIfTrue="1" operator="between">
      <formula>"Đến"</formula>
      <formula>"Đến"</formula>
    </cfRule>
    <cfRule type="cellIs" dxfId="86" priority="12" stopIfTrue="1" operator="between">
      <formula>"Quá"</formula>
      <formula>"Quá"</formula>
    </cfRule>
  </conditionalFormatting>
  <conditionalFormatting sqref="BL27">
    <cfRule type="cellIs" dxfId="85" priority="8" stopIfTrue="1" operator="between">
      <formula>"Hưu"</formula>
      <formula>"Hưu"</formula>
    </cfRule>
    <cfRule type="cellIs" dxfId="84" priority="9" stopIfTrue="1" operator="between">
      <formula>"---"</formula>
      <formula>"---"</formula>
    </cfRule>
    <cfRule type="cellIs" dxfId="83" priority="10" stopIfTrue="1" operator="between">
      <formula>"Quá"</formula>
      <formula>"Quá"</formula>
    </cfRule>
  </conditionalFormatting>
  <conditionalFormatting sqref="BT27">
    <cfRule type="expression" dxfId="82" priority="5" stopIfTrue="1">
      <formula>IF(AND(#REF!&gt;0,#REF!&lt;5),1,0)</formula>
    </cfRule>
    <cfRule type="expression" dxfId="81" priority="6" stopIfTrue="1">
      <formula>IF(#REF!=5,1,0)</formula>
    </cfRule>
    <cfRule type="expression" dxfId="80" priority="7" stopIfTrue="1">
      <formula>IF(#REF!&gt;5,1,0)</formula>
    </cfRule>
  </conditionalFormatting>
  <conditionalFormatting sqref="BD27">
    <cfRule type="expression" dxfId="79" priority="4" stopIfTrue="1">
      <formula>IF(OR(#REF!="Lương Sớm Hưu",#REF!="Nâng Ngạch Hưu"),1,0)</formula>
    </cfRule>
  </conditionalFormatting>
  <conditionalFormatting sqref="BK27">
    <cfRule type="expression" dxfId="78" priority="1" stopIfTrue="1">
      <formula>IF(#REF!="Nâg Ngạch sau TB",1,0)</formula>
    </cfRule>
    <cfRule type="expression" dxfId="77" priority="2" stopIfTrue="1">
      <formula>IF(#REF!="Nâg Lươg Sớm sau TB",1,0)</formula>
    </cfRule>
    <cfRule type="expression" dxfId="76" priority="3" stopIfTrue="1">
      <formula>IF(#REF!="Nâg PC TNVK cùng QĐ",1,0)</formula>
    </cfRule>
  </conditionalFormatting>
  <pageMargins left="0.43307086614173201" right="0.27559055118110198" top="0.39370078740157499" bottom="0.35433070866141703" header="0.15748031496063" footer="0.15748031496063"/>
  <pageSetup paperSize="9" orientation="landscape" r:id="rId1"/>
  <headerFooter alignWithMargins="0">
    <oddHeader>&amp;R&amp;"Arial,Bold"&amp;14&amp;UBIỂU 1- TB</oddHeader>
    <oddFoot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O42"/>
  <sheetViews>
    <sheetView showGridLines="0" tabSelected="1" showRuler="0" view="pageLayout" topLeftCell="B28" zoomScale="85" zoomScaleNormal="100" zoomScaleSheetLayoutView="110" zoomScalePageLayoutView="85" workbookViewId="0">
      <selection activeCell="B37" sqref="A37:XFD37"/>
    </sheetView>
  </sheetViews>
  <sheetFormatPr defaultRowHeight="12.75" x14ac:dyDescent="0.2"/>
  <cols>
    <col min="1" max="1" width="0.85546875" style="143" hidden="1" customWidth="1"/>
    <col min="2" max="2" width="4.5703125" style="143" customWidth="1"/>
    <col min="3" max="3" width="0.140625" style="143" hidden="1" customWidth="1"/>
    <col min="4" max="4" width="5.85546875" style="143" hidden="1" customWidth="1"/>
    <col min="5" max="5" width="19" style="143" customWidth="1"/>
    <col min="6" max="6" width="4.85546875" style="143" customWidth="1"/>
    <col min="7" max="7" width="2.85546875" style="143" hidden="1" customWidth="1"/>
    <col min="8" max="8" width="4.7109375" style="143" hidden="1" customWidth="1"/>
    <col min="9" max="9" width="3" style="143" hidden="1" customWidth="1"/>
    <col min="10" max="10" width="3.140625" style="143" hidden="1" customWidth="1"/>
    <col min="11" max="14" width="2.5703125" style="143" hidden="1" customWidth="1"/>
    <col min="15" max="15" width="3.7109375" style="143" hidden="1" customWidth="1"/>
    <col min="16" max="17" width="4" style="143" hidden="1" customWidth="1"/>
    <col min="18" max="18" width="0.28515625" style="148" customWidth="1"/>
    <col min="19" max="19" width="32" style="146" customWidth="1"/>
    <col min="20" max="20" width="1.85546875" style="143" hidden="1" customWidth="1"/>
    <col min="21" max="21" width="4.5703125" style="143" hidden="1" customWidth="1"/>
    <col min="22" max="22" width="0.140625" style="143" customWidth="1"/>
    <col min="23" max="23" width="16.85546875" style="304" customWidth="1"/>
    <col min="24" max="24" width="9.42578125" style="305" customWidth="1"/>
    <col min="25" max="25" width="17.28515625" style="143" hidden="1" customWidth="1"/>
    <col min="26" max="26" width="8.85546875" style="143" hidden="1" customWidth="1"/>
    <col min="27" max="27" width="6" style="143" hidden="1" customWidth="1"/>
    <col min="28" max="28" width="3.42578125" style="143" hidden="1" customWidth="1"/>
    <col min="29" max="29" width="1.42578125" style="143" hidden="1" customWidth="1"/>
    <col min="30" max="30" width="3.7109375" style="143" hidden="1" customWidth="1"/>
    <col min="31" max="37" width="5.85546875" style="305" hidden="1" customWidth="1"/>
    <col min="38" max="40" width="2.42578125" style="305" hidden="1" customWidth="1"/>
    <col min="41" max="41" width="3.28515625" style="143" hidden="1" customWidth="1"/>
    <col min="42" max="42" width="1.28515625" style="143" hidden="1" customWidth="1"/>
    <col min="43" max="43" width="3.42578125" style="143" hidden="1" customWidth="1"/>
    <col min="44" max="45" width="7" style="143" hidden="1" customWidth="1"/>
    <col min="46" max="46" width="3.7109375" style="143" hidden="1" customWidth="1"/>
    <col min="47" max="47" width="1.7109375" style="143" hidden="1" customWidth="1"/>
    <col min="48" max="48" width="3.140625" style="143" hidden="1" customWidth="1"/>
    <col min="49" max="49" width="1.7109375" style="143" hidden="1" customWidth="1"/>
    <col min="50" max="50" width="6.42578125" style="143" hidden="1" customWidth="1"/>
    <col min="51" max="51" width="9.140625" style="143" hidden="1" customWidth="1"/>
    <col min="52" max="52" width="7" style="143" hidden="1" customWidth="1"/>
    <col min="53" max="53" width="5.5703125" style="143" hidden="1" customWidth="1"/>
    <col min="54" max="55" width="9.140625" style="143" hidden="1" customWidth="1"/>
    <col min="56" max="56" width="5.7109375" style="143" hidden="1" customWidth="1"/>
    <col min="57" max="57" width="2" style="305" hidden="1" customWidth="1"/>
    <col min="58" max="58" width="0.140625" style="143" customWidth="1"/>
    <col min="59" max="59" width="3.140625" style="305" customWidth="1"/>
    <col min="60" max="60" width="2.7109375" style="143" customWidth="1"/>
    <col min="61" max="61" width="0.28515625" style="145" customWidth="1"/>
    <col min="62" max="62" width="2.28515625" style="149" customWidth="1"/>
    <col min="63" max="63" width="1.85546875" style="145" customWidth="1"/>
    <col min="64" max="64" width="4.85546875" style="145" customWidth="1"/>
    <col min="65" max="65" width="4.5703125" style="147" customWidth="1"/>
    <col min="66" max="66" width="8.28515625" style="145" customWidth="1"/>
    <col min="67" max="67" width="0.5703125" style="143" customWidth="1"/>
    <col min="68" max="68" width="3" style="143" customWidth="1"/>
    <col min="69" max="69" width="2.42578125" style="149" customWidth="1"/>
    <col min="70" max="70" width="0.28515625" style="145" customWidth="1"/>
    <col min="71" max="71" width="1.42578125" style="305" customWidth="1"/>
    <col min="72" max="72" width="1.5703125" style="145" customWidth="1"/>
    <col min="73" max="73" width="6.42578125" style="145" customWidth="1"/>
    <col min="74" max="74" width="8.140625" style="143" customWidth="1"/>
    <col min="75" max="75" width="13.28515625" style="143" bestFit="1" customWidth="1"/>
    <col min="76" max="76" width="6" style="144" bestFit="1" customWidth="1"/>
    <col min="77" max="77" width="9.140625" style="144" customWidth="1"/>
    <col min="78" max="79" width="9.140625" style="143" customWidth="1"/>
    <col min="80" max="80" width="7.42578125" style="143" customWidth="1"/>
    <col min="81" max="82" width="9.140625" style="143"/>
    <col min="83" max="83" width="10.28515625" style="145" customWidth="1"/>
    <col min="84" max="84" width="13.85546875" style="145" customWidth="1"/>
    <col min="85" max="86" width="9.140625" style="143"/>
    <col min="87" max="87" width="13.85546875" style="143" customWidth="1"/>
    <col min="88" max="16384" width="9.140625" style="143"/>
  </cols>
  <sheetData>
    <row r="1" spans="1:171" ht="18" customHeight="1" x14ac:dyDescent="0.2">
      <c r="A1" s="306"/>
      <c r="B1" s="798" t="s">
        <v>282</v>
      </c>
      <c r="C1" s="798"/>
      <c r="D1" s="798"/>
      <c r="E1" s="798"/>
      <c r="F1" s="798"/>
      <c r="G1" s="798"/>
      <c r="H1" s="798"/>
      <c r="I1" s="798"/>
      <c r="J1" s="798"/>
      <c r="K1" s="798"/>
      <c r="L1" s="798"/>
      <c r="M1" s="798"/>
      <c r="N1" s="798"/>
      <c r="O1" s="798"/>
      <c r="P1" s="798"/>
      <c r="Q1" s="798"/>
      <c r="R1" s="798"/>
      <c r="S1" s="798"/>
      <c r="T1" s="142"/>
      <c r="U1" s="142"/>
      <c r="V1" s="142"/>
      <c r="W1" s="142"/>
      <c r="X1" s="142"/>
      <c r="Y1" s="142"/>
      <c r="Z1" s="142"/>
      <c r="AA1" s="142"/>
      <c r="AB1" s="142"/>
      <c r="AC1" s="142"/>
      <c r="AD1" s="142"/>
      <c r="AE1" s="142"/>
      <c r="AF1" s="142"/>
      <c r="AG1" s="142"/>
      <c r="AH1" s="142"/>
      <c r="AI1" s="142"/>
      <c r="AJ1" s="142"/>
      <c r="AK1" s="142"/>
      <c r="AL1" s="142"/>
      <c r="AM1" s="142"/>
      <c r="AN1" s="142"/>
      <c r="AO1" s="142"/>
      <c r="AP1" s="142"/>
      <c r="AQ1" s="142"/>
      <c r="AR1" s="142"/>
      <c r="AS1" s="142"/>
      <c r="AT1" s="142"/>
      <c r="AU1" s="142"/>
      <c r="AV1" s="142"/>
      <c r="AW1" s="142"/>
      <c r="AX1" s="142"/>
      <c r="AY1" s="142"/>
      <c r="AZ1" s="142"/>
      <c r="BA1" s="142"/>
      <c r="BB1" s="142"/>
      <c r="BC1" s="142"/>
      <c r="BD1" s="142"/>
      <c r="BE1" s="142"/>
      <c r="BF1" s="142"/>
      <c r="BG1" s="799" t="s">
        <v>144</v>
      </c>
      <c r="BH1" s="799"/>
      <c r="BI1" s="799"/>
      <c r="BJ1" s="799"/>
      <c r="BK1" s="799"/>
      <c r="BL1" s="799"/>
      <c r="BM1" s="799"/>
      <c r="BN1" s="799"/>
      <c r="BO1" s="799"/>
      <c r="BP1" s="799"/>
      <c r="BQ1" s="799"/>
      <c r="BR1" s="799"/>
      <c r="BS1" s="799"/>
      <c r="BT1" s="799"/>
      <c r="BU1" s="799"/>
      <c r="BV1" s="799"/>
    </row>
    <row r="2" spans="1:171" ht="15.75" customHeight="1" x14ac:dyDescent="0.2">
      <c r="B2" s="799" t="s">
        <v>431</v>
      </c>
      <c r="C2" s="799"/>
      <c r="D2" s="799"/>
      <c r="E2" s="799"/>
      <c r="F2" s="799"/>
      <c r="G2" s="799"/>
      <c r="H2" s="799"/>
      <c r="I2" s="799"/>
      <c r="J2" s="799"/>
      <c r="K2" s="799"/>
      <c r="L2" s="799"/>
      <c r="M2" s="799"/>
      <c r="N2" s="799"/>
      <c r="O2" s="799"/>
      <c r="P2" s="799"/>
      <c r="Q2" s="799"/>
      <c r="R2" s="799"/>
      <c r="S2" s="799"/>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799" t="s">
        <v>145</v>
      </c>
      <c r="BH2" s="799"/>
      <c r="BI2" s="799"/>
      <c r="BJ2" s="799"/>
      <c r="BK2" s="799"/>
      <c r="BL2" s="799"/>
      <c r="BM2" s="799"/>
      <c r="BN2" s="799"/>
      <c r="BO2" s="799"/>
      <c r="BP2" s="799"/>
      <c r="BQ2" s="799"/>
      <c r="BR2" s="799"/>
      <c r="BS2" s="799"/>
      <c r="BT2" s="799"/>
      <c r="BU2" s="799"/>
      <c r="BV2" s="799"/>
    </row>
    <row r="3" spans="1:171" s="315" customFormat="1" ht="3.75" customHeight="1" x14ac:dyDescent="0.2">
      <c r="A3" s="307"/>
      <c r="B3" s="143"/>
      <c r="C3" s="307"/>
      <c r="D3" s="307"/>
      <c r="E3" s="308"/>
      <c r="F3" s="309"/>
      <c r="G3" s="309"/>
      <c r="H3" s="309"/>
      <c r="I3" s="309"/>
      <c r="J3" s="310"/>
      <c r="K3" s="311"/>
      <c r="L3" s="311"/>
      <c r="M3" s="311"/>
      <c r="N3" s="311"/>
      <c r="O3" s="311"/>
      <c r="P3" s="311"/>
      <c r="Q3" s="311"/>
      <c r="R3" s="312"/>
      <c r="S3" s="146"/>
      <c r="T3" s="308"/>
      <c r="U3" s="308"/>
      <c r="V3" s="308"/>
      <c r="W3" s="313"/>
      <c r="X3" s="314"/>
      <c r="Y3" s="314"/>
      <c r="Z3" s="309"/>
      <c r="AA3" s="143"/>
      <c r="AB3" s="143"/>
      <c r="AC3" s="143"/>
      <c r="AD3" s="143"/>
      <c r="AE3" s="305"/>
      <c r="AF3" s="305"/>
      <c r="AG3" s="305"/>
      <c r="AH3" s="305"/>
      <c r="AI3" s="305"/>
      <c r="AJ3" s="305"/>
      <c r="AK3" s="305"/>
      <c r="AL3" s="305"/>
      <c r="AM3" s="305"/>
      <c r="AN3" s="305"/>
      <c r="AO3" s="143"/>
      <c r="AP3" s="143"/>
      <c r="AQ3" s="143"/>
      <c r="AR3" s="143"/>
      <c r="AS3" s="143"/>
      <c r="AT3" s="143"/>
      <c r="AU3" s="143"/>
      <c r="AV3" s="143"/>
      <c r="AW3" s="143"/>
      <c r="AX3" s="143"/>
      <c r="AY3" s="311"/>
      <c r="AZ3" s="143"/>
      <c r="BA3" s="143"/>
      <c r="BE3" s="316"/>
      <c r="BG3" s="305"/>
      <c r="BH3" s="143"/>
      <c r="BI3" s="145"/>
      <c r="BJ3" s="317"/>
      <c r="BK3" s="318"/>
      <c r="BL3" s="145"/>
      <c r="BM3" s="147"/>
      <c r="BN3" s="145"/>
      <c r="BR3" s="319"/>
      <c r="BS3" s="320"/>
      <c r="BT3" s="318"/>
      <c r="BU3" s="145"/>
      <c r="BX3" s="317"/>
      <c r="BY3" s="317"/>
      <c r="CE3" s="319"/>
      <c r="CF3" s="319"/>
      <c r="CI3" s="312"/>
    </row>
    <row r="4" spans="1:171" s="324" customFormat="1" ht="16.5" customHeight="1" x14ac:dyDescent="0.2">
      <c r="A4" s="321"/>
      <c r="B4" s="321"/>
      <c r="C4" s="321"/>
      <c r="D4" s="322"/>
      <c r="E4" s="321"/>
      <c r="F4" s="323"/>
      <c r="G4" s="321"/>
      <c r="H4" s="321"/>
      <c r="I4" s="321"/>
      <c r="J4" s="321"/>
      <c r="K4" s="321"/>
      <c r="L4" s="321"/>
      <c r="M4" s="321"/>
      <c r="N4" s="321"/>
      <c r="O4" s="321"/>
      <c r="P4" s="321"/>
      <c r="Q4" s="322"/>
      <c r="R4" s="312"/>
      <c r="T4" s="325"/>
      <c r="U4" s="325"/>
      <c r="V4" s="325"/>
      <c r="W4" s="325"/>
      <c r="X4" s="325"/>
      <c r="Y4" s="325"/>
      <c r="Z4" s="325"/>
      <c r="AA4" s="325"/>
      <c r="AB4" s="325"/>
      <c r="AC4" s="325"/>
      <c r="AD4" s="325"/>
      <c r="AE4" s="325"/>
      <c r="AF4" s="325"/>
      <c r="AG4" s="325"/>
      <c r="AH4" s="325"/>
      <c r="AI4" s="325"/>
      <c r="AJ4" s="325"/>
      <c r="AK4" s="325"/>
      <c r="AL4" s="325"/>
      <c r="AM4" s="325"/>
      <c r="AN4" s="325"/>
      <c r="AO4" s="325"/>
      <c r="AP4" s="325"/>
      <c r="AQ4" s="325"/>
      <c r="AR4" s="325"/>
      <c r="AS4" s="325"/>
      <c r="AT4" s="325"/>
      <c r="AU4" s="325"/>
      <c r="AV4" s="325"/>
      <c r="AW4" s="325"/>
      <c r="AX4" s="325"/>
      <c r="AY4" s="325"/>
      <c r="AZ4" s="325"/>
      <c r="BA4" s="325"/>
      <c r="BB4" s="325"/>
      <c r="BC4" s="325"/>
      <c r="BD4" s="325"/>
      <c r="BE4" s="325"/>
      <c r="BF4" s="325"/>
      <c r="BG4" s="326"/>
      <c r="BH4" s="325"/>
      <c r="BI4" s="325"/>
      <c r="BJ4" s="325"/>
      <c r="BK4" s="325"/>
      <c r="BL4" s="325"/>
      <c r="BM4" s="325" t="s">
        <v>458</v>
      </c>
      <c r="BN4" s="325"/>
      <c r="BO4" s="325"/>
      <c r="BP4" s="325"/>
      <c r="BQ4" s="325"/>
      <c r="BR4" s="325"/>
      <c r="BS4" s="325"/>
      <c r="BT4" s="325"/>
      <c r="BU4" s="325"/>
    </row>
    <row r="5" spans="1:171" ht="26.25" customHeight="1" x14ac:dyDescent="0.2">
      <c r="A5" s="313" t="s">
        <v>446</v>
      </c>
      <c r="B5" s="800" t="s">
        <v>457</v>
      </c>
      <c r="C5" s="800"/>
      <c r="D5" s="800"/>
      <c r="E5" s="800"/>
      <c r="F5" s="800"/>
      <c r="G5" s="800"/>
      <c r="H5" s="800"/>
      <c r="I5" s="800"/>
      <c r="J5" s="800"/>
      <c r="K5" s="800"/>
      <c r="L5" s="800"/>
      <c r="M5" s="800"/>
      <c r="N5" s="800"/>
      <c r="O5" s="800"/>
      <c r="P5" s="800"/>
      <c r="Q5" s="800"/>
      <c r="R5" s="800"/>
      <c r="S5" s="800"/>
      <c r="T5" s="800"/>
      <c r="U5" s="800"/>
      <c r="V5" s="800"/>
      <c r="W5" s="800"/>
      <c r="X5" s="800"/>
      <c r="Y5" s="800"/>
      <c r="Z5" s="800"/>
      <c r="AA5" s="800"/>
      <c r="AB5" s="800"/>
      <c r="AC5" s="800"/>
      <c r="AD5" s="800"/>
      <c r="AE5" s="800"/>
      <c r="AF5" s="800"/>
      <c r="AG5" s="800"/>
      <c r="AH5" s="800"/>
      <c r="AI5" s="800"/>
      <c r="AJ5" s="800"/>
      <c r="AK5" s="800"/>
      <c r="AL5" s="800"/>
      <c r="AM5" s="800"/>
      <c r="AN5" s="800"/>
      <c r="AO5" s="800"/>
      <c r="AP5" s="800"/>
      <c r="AQ5" s="800"/>
      <c r="AR5" s="800"/>
      <c r="AS5" s="800"/>
      <c r="AT5" s="800"/>
      <c r="AU5" s="800"/>
      <c r="AV5" s="800"/>
      <c r="AW5" s="800"/>
      <c r="AX5" s="800"/>
      <c r="AY5" s="800"/>
      <c r="AZ5" s="800"/>
      <c r="BA5" s="800"/>
      <c r="BB5" s="800"/>
      <c r="BC5" s="800"/>
      <c r="BD5" s="800"/>
      <c r="BE5" s="800"/>
      <c r="BF5" s="800"/>
      <c r="BG5" s="800"/>
      <c r="BH5" s="800"/>
      <c r="BI5" s="800"/>
      <c r="BJ5" s="800"/>
      <c r="BK5" s="800"/>
      <c r="BL5" s="800"/>
      <c r="BM5" s="800"/>
      <c r="BN5" s="800"/>
      <c r="BO5" s="800"/>
      <c r="BP5" s="800"/>
      <c r="BQ5" s="800"/>
      <c r="BR5" s="800"/>
      <c r="BS5" s="800"/>
      <c r="BT5" s="800"/>
      <c r="BU5" s="800"/>
      <c r="BV5" s="800"/>
      <c r="BW5" s="327"/>
      <c r="BX5" s="327"/>
      <c r="BY5" s="327"/>
      <c r="BZ5" s="327"/>
      <c r="CA5" s="327"/>
      <c r="CB5" s="327"/>
      <c r="CD5" s="143" t="s">
        <v>358</v>
      </c>
    </row>
    <row r="6" spans="1:171" s="680" customFormat="1" ht="17.25" customHeight="1" x14ac:dyDescent="0.2">
      <c r="A6" s="676"/>
      <c r="B6" s="677" t="s">
        <v>448</v>
      </c>
      <c r="C6" s="677"/>
      <c r="D6" s="677"/>
      <c r="E6" s="677"/>
      <c r="F6" s="677"/>
      <c r="G6" s="677"/>
      <c r="H6" s="677"/>
      <c r="I6" s="677"/>
      <c r="J6" s="677"/>
      <c r="K6" s="677"/>
      <c r="L6" s="677"/>
      <c r="M6" s="677"/>
      <c r="N6" s="677"/>
      <c r="O6" s="677"/>
      <c r="P6" s="677"/>
      <c r="Q6" s="677"/>
      <c r="R6" s="677"/>
      <c r="S6" s="677"/>
      <c r="T6" s="677"/>
      <c r="U6" s="677"/>
      <c r="V6" s="677"/>
      <c r="W6" s="677"/>
      <c r="X6" s="677"/>
      <c r="Y6" s="677"/>
      <c r="Z6" s="677"/>
      <c r="AA6" s="677"/>
      <c r="AB6" s="677"/>
      <c r="AC6" s="677"/>
      <c r="AD6" s="677"/>
      <c r="AE6" s="677"/>
      <c r="AF6" s="677"/>
      <c r="AG6" s="677"/>
      <c r="AH6" s="677"/>
      <c r="AI6" s="677"/>
      <c r="AJ6" s="677"/>
      <c r="AK6" s="677"/>
      <c r="AL6" s="677"/>
      <c r="AM6" s="677"/>
      <c r="AN6" s="677"/>
      <c r="AO6" s="677"/>
      <c r="AP6" s="677"/>
      <c r="AQ6" s="677"/>
      <c r="AR6" s="677"/>
      <c r="AS6" s="677"/>
      <c r="AT6" s="677"/>
      <c r="AU6" s="677"/>
      <c r="AV6" s="677"/>
      <c r="AW6" s="677"/>
      <c r="AX6" s="677"/>
      <c r="AY6" s="677"/>
      <c r="AZ6" s="677"/>
      <c r="BA6" s="677"/>
      <c r="BB6" s="677"/>
      <c r="BC6" s="677"/>
      <c r="BD6" s="677"/>
      <c r="BE6" s="677"/>
      <c r="BF6" s="677"/>
      <c r="BG6" s="678"/>
      <c r="BH6" s="677"/>
      <c r="BI6" s="677"/>
      <c r="BJ6" s="677"/>
      <c r="BK6" s="677"/>
      <c r="BL6" s="677"/>
      <c r="BM6" s="677"/>
      <c r="BN6" s="677"/>
      <c r="BO6" s="677"/>
      <c r="BP6" s="677"/>
      <c r="BQ6" s="677"/>
      <c r="BR6" s="677"/>
      <c r="BS6" s="677"/>
      <c r="BT6" s="677"/>
      <c r="BU6" s="677"/>
      <c r="BV6" s="677"/>
      <c r="BW6" s="679"/>
      <c r="BX6" s="679"/>
      <c r="BY6" s="679"/>
      <c r="BZ6" s="679"/>
      <c r="CB6" s="681"/>
      <c r="CC6" s="682"/>
      <c r="CD6" s="676"/>
    </row>
    <row r="7" spans="1:171" s="680" customFormat="1" ht="18.75" customHeight="1" x14ac:dyDescent="0.2">
      <c r="A7" s="676"/>
      <c r="B7" s="834" t="s">
        <v>445</v>
      </c>
      <c r="C7" s="834"/>
      <c r="D7" s="834"/>
      <c r="E7" s="834"/>
      <c r="F7" s="834"/>
      <c r="G7" s="834"/>
      <c r="H7" s="834"/>
      <c r="I7" s="834"/>
      <c r="J7" s="834"/>
      <c r="K7" s="834"/>
      <c r="L7" s="834"/>
      <c r="M7" s="834"/>
      <c r="N7" s="834"/>
      <c r="O7" s="834"/>
      <c r="P7" s="834"/>
      <c r="Q7" s="834"/>
      <c r="R7" s="834"/>
      <c r="S7" s="834"/>
      <c r="T7" s="834"/>
      <c r="U7" s="834"/>
      <c r="V7" s="834"/>
      <c r="W7" s="834"/>
      <c r="X7" s="834"/>
      <c r="Y7" s="834"/>
      <c r="Z7" s="834"/>
      <c r="AA7" s="834"/>
      <c r="AB7" s="834"/>
      <c r="AC7" s="834"/>
      <c r="AD7" s="834"/>
      <c r="AE7" s="834"/>
      <c r="AF7" s="834"/>
      <c r="AG7" s="834"/>
      <c r="AH7" s="834"/>
      <c r="AI7" s="834"/>
      <c r="AJ7" s="834"/>
      <c r="AK7" s="834"/>
      <c r="AL7" s="834"/>
      <c r="AM7" s="834"/>
      <c r="AN7" s="834"/>
      <c r="AO7" s="834"/>
      <c r="AP7" s="834"/>
      <c r="AQ7" s="834"/>
      <c r="AR7" s="834"/>
      <c r="AS7" s="834"/>
      <c r="AT7" s="834"/>
      <c r="AU7" s="834"/>
      <c r="AV7" s="834"/>
      <c r="AW7" s="834"/>
      <c r="AX7" s="834"/>
      <c r="AY7" s="834"/>
      <c r="AZ7" s="834"/>
      <c r="BA7" s="834"/>
      <c r="BB7" s="834"/>
      <c r="BC7" s="834"/>
      <c r="BD7" s="834"/>
      <c r="BE7" s="834"/>
      <c r="BF7" s="834"/>
      <c r="BG7" s="834"/>
      <c r="BH7" s="834"/>
      <c r="BI7" s="834"/>
      <c r="BJ7" s="834"/>
      <c r="BK7" s="834"/>
      <c r="BL7" s="834"/>
      <c r="BM7" s="834"/>
      <c r="BN7" s="834"/>
      <c r="BO7" s="834"/>
      <c r="BP7" s="834"/>
      <c r="BQ7" s="834"/>
      <c r="BR7" s="834"/>
      <c r="BS7" s="834"/>
      <c r="BT7" s="834"/>
      <c r="BU7" s="834"/>
      <c r="BV7" s="834"/>
      <c r="BW7" s="679"/>
      <c r="BX7" s="679"/>
      <c r="BY7" s="679"/>
      <c r="BZ7" s="679"/>
      <c r="CB7" s="681"/>
      <c r="CC7" s="682"/>
      <c r="CD7" s="676"/>
    </row>
    <row r="8" spans="1:171" s="683" customFormat="1" ht="15.75" customHeight="1" x14ac:dyDescent="0.2">
      <c r="B8" s="834" t="s">
        <v>456</v>
      </c>
      <c r="C8" s="834"/>
      <c r="D8" s="834"/>
      <c r="E8" s="834"/>
      <c r="F8" s="834"/>
      <c r="G8" s="834"/>
      <c r="H8" s="834"/>
      <c r="I8" s="834"/>
      <c r="J8" s="834"/>
      <c r="K8" s="834"/>
      <c r="L8" s="834"/>
      <c r="M8" s="834"/>
      <c r="N8" s="834"/>
      <c r="O8" s="834"/>
      <c r="P8" s="834"/>
      <c r="Q8" s="834"/>
      <c r="R8" s="834"/>
      <c r="S8" s="834"/>
      <c r="T8" s="834"/>
      <c r="U8" s="834"/>
      <c r="V8" s="834"/>
      <c r="W8" s="834"/>
      <c r="X8" s="834"/>
      <c r="Y8" s="834"/>
      <c r="Z8" s="834"/>
      <c r="AA8" s="834"/>
      <c r="AB8" s="834"/>
      <c r="AC8" s="834"/>
      <c r="AD8" s="834"/>
      <c r="AE8" s="834"/>
      <c r="AF8" s="834"/>
      <c r="AG8" s="834"/>
      <c r="AH8" s="834"/>
      <c r="AI8" s="834"/>
      <c r="AJ8" s="834"/>
      <c r="AK8" s="834"/>
      <c r="AL8" s="834"/>
      <c r="AM8" s="834"/>
      <c r="AN8" s="834"/>
      <c r="AO8" s="834"/>
      <c r="AP8" s="834"/>
      <c r="AQ8" s="834"/>
      <c r="AR8" s="834"/>
      <c r="AS8" s="834"/>
      <c r="AT8" s="834"/>
      <c r="AU8" s="834"/>
      <c r="AV8" s="834"/>
      <c r="AW8" s="834"/>
      <c r="AX8" s="834"/>
      <c r="AY8" s="834"/>
      <c r="AZ8" s="834"/>
      <c r="BA8" s="834"/>
      <c r="BB8" s="834"/>
      <c r="BC8" s="834"/>
      <c r="BD8" s="834"/>
      <c r="BE8" s="834"/>
      <c r="BF8" s="834"/>
      <c r="BG8" s="834"/>
      <c r="BH8" s="834"/>
      <c r="BI8" s="834"/>
      <c r="BJ8" s="834"/>
      <c r="BK8" s="834"/>
      <c r="BL8" s="834"/>
      <c r="BM8" s="834"/>
      <c r="BN8" s="834"/>
      <c r="BO8" s="834"/>
      <c r="BP8" s="834"/>
      <c r="BQ8" s="834"/>
      <c r="BR8" s="834"/>
      <c r="BS8" s="834"/>
      <c r="BT8" s="834"/>
      <c r="BU8" s="834"/>
      <c r="BV8" s="834"/>
      <c r="BX8" s="684"/>
      <c r="BY8" s="684"/>
      <c r="CE8" s="685"/>
      <c r="CF8" s="685"/>
    </row>
    <row r="9" spans="1:171" s="688" customFormat="1" ht="14.25" customHeight="1" x14ac:dyDescent="0.2">
      <c r="A9" s="686"/>
      <c r="B9" s="801" t="s">
        <v>211</v>
      </c>
      <c r="C9" s="802"/>
      <c r="D9" s="802"/>
      <c r="E9" s="801"/>
      <c r="F9" s="687" t="s">
        <v>231</v>
      </c>
      <c r="H9" s="689"/>
      <c r="I9" s="690"/>
      <c r="J9" s="691"/>
      <c r="K9" s="689"/>
      <c r="L9" s="689"/>
      <c r="M9" s="689"/>
      <c r="N9" s="689"/>
      <c r="O9" s="689"/>
      <c r="P9" s="689"/>
      <c r="Q9" s="689"/>
      <c r="R9" s="802" t="s">
        <v>146</v>
      </c>
      <c r="S9" s="802"/>
      <c r="T9" s="683"/>
      <c r="U9" s="683"/>
      <c r="V9" s="683"/>
      <c r="W9" s="692"/>
      <c r="X9" s="693"/>
      <c r="Y9" s="683"/>
      <c r="Z9" s="683"/>
      <c r="AA9" s="683"/>
      <c r="AB9" s="689"/>
      <c r="AC9" s="691"/>
      <c r="AD9" s="689"/>
      <c r="AE9" s="689"/>
      <c r="AF9" s="689"/>
      <c r="AG9" s="689"/>
      <c r="AH9" s="689"/>
      <c r="AI9" s="689"/>
      <c r="AJ9" s="689"/>
      <c r="AK9" s="689"/>
      <c r="AL9" s="689"/>
      <c r="AM9" s="689"/>
      <c r="AN9" s="689"/>
      <c r="AO9" s="689"/>
      <c r="AP9" s="690"/>
      <c r="AQ9" s="690"/>
      <c r="AR9" s="694"/>
      <c r="AS9" s="694"/>
      <c r="AT9" s="689"/>
      <c r="AU9" s="683"/>
      <c r="AV9" s="683"/>
      <c r="AW9" s="683" t="s">
        <v>266</v>
      </c>
      <c r="AX9" s="683"/>
      <c r="AZ9" s="683"/>
      <c r="BA9" s="683"/>
      <c r="BE9" s="695"/>
      <c r="BG9" s="693"/>
      <c r="BH9" s="683"/>
      <c r="BI9" s="685"/>
      <c r="BK9" s="696"/>
      <c r="BL9" s="685"/>
      <c r="BM9" s="697"/>
      <c r="BN9" s="685"/>
      <c r="BR9" s="696"/>
      <c r="BS9" s="695"/>
      <c r="BT9" s="696"/>
      <c r="BU9" s="685"/>
      <c r="CD9" s="688" t="s">
        <v>359</v>
      </c>
      <c r="CE9" s="696"/>
      <c r="CF9" s="696"/>
      <c r="CI9" s="683" t="s">
        <v>146</v>
      </c>
    </row>
    <row r="10" spans="1:171" s="683" customFormat="1" ht="1.5" customHeight="1" x14ac:dyDescent="0.2">
      <c r="B10" s="683" t="s">
        <v>75</v>
      </c>
      <c r="R10" s="698"/>
      <c r="S10" s="699"/>
      <c r="W10" s="692"/>
      <c r="X10" s="693"/>
      <c r="AE10" s="693"/>
      <c r="AF10" s="693"/>
      <c r="AG10" s="693"/>
      <c r="AH10" s="693"/>
      <c r="AI10" s="693"/>
      <c r="AJ10" s="693"/>
      <c r="AK10" s="693"/>
      <c r="AL10" s="693"/>
      <c r="AM10" s="693"/>
      <c r="AN10" s="693"/>
      <c r="BE10" s="693"/>
      <c r="BG10" s="693"/>
      <c r="BI10" s="685"/>
      <c r="BJ10" s="700"/>
      <c r="BK10" s="685"/>
      <c r="BL10" s="685"/>
      <c r="BM10" s="697"/>
      <c r="BN10" s="685"/>
      <c r="BQ10" s="700"/>
      <c r="BR10" s="685"/>
      <c r="BS10" s="693"/>
      <c r="BT10" s="685"/>
      <c r="BU10" s="685"/>
      <c r="BX10" s="684"/>
      <c r="BY10" s="684"/>
      <c r="CD10" s="683" t="s">
        <v>360</v>
      </c>
      <c r="CE10" s="685"/>
      <c r="CF10" s="685"/>
    </row>
    <row r="11" spans="1:171" s="704" customFormat="1" ht="24.75" customHeight="1" x14ac:dyDescent="0.2">
      <c r="A11" s="680" t="s">
        <v>200</v>
      </c>
      <c r="B11" s="797" t="s">
        <v>406</v>
      </c>
      <c r="C11" s="701"/>
      <c r="D11" s="803" t="s">
        <v>48</v>
      </c>
      <c r="E11" s="797" t="s">
        <v>407</v>
      </c>
      <c r="F11" s="803" t="s">
        <v>408</v>
      </c>
      <c r="G11" s="702" t="s">
        <v>258</v>
      </c>
      <c r="H11" s="702"/>
      <c r="I11" s="702"/>
      <c r="J11" s="702"/>
      <c r="K11" s="702"/>
      <c r="L11" s="702"/>
      <c r="M11" s="702"/>
      <c r="N11" s="702"/>
      <c r="O11" s="702"/>
      <c r="P11" s="702"/>
      <c r="Q11" s="702"/>
      <c r="R11" s="797" t="s">
        <v>409</v>
      </c>
      <c r="S11" s="797"/>
      <c r="T11" s="701"/>
      <c r="U11" s="701"/>
      <c r="V11" s="703"/>
      <c r="W11" s="797" t="s">
        <v>421</v>
      </c>
      <c r="X11" s="797"/>
      <c r="Y11" s="797"/>
      <c r="Z11" s="702"/>
      <c r="AA11" s="702"/>
      <c r="AB11" s="702" t="s">
        <v>147</v>
      </c>
      <c r="AC11" s="702"/>
      <c r="AD11" s="702"/>
      <c r="AE11" s="702"/>
      <c r="AF11" s="702"/>
      <c r="AG11" s="702"/>
      <c r="AH11" s="702"/>
      <c r="AI11" s="702"/>
      <c r="AJ11" s="702"/>
      <c r="AK11" s="702"/>
      <c r="AL11" s="702"/>
      <c r="AM11" s="702"/>
      <c r="AN11" s="702"/>
      <c r="AO11" s="702"/>
      <c r="AP11" s="702"/>
      <c r="AQ11" s="702"/>
      <c r="AR11" s="702" t="s">
        <v>267</v>
      </c>
      <c r="AS11" s="702"/>
      <c r="AT11" s="702"/>
      <c r="AU11" s="702"/>
      <c r="AV11" s="702"/>
      <c r="AW11" s="702"/>
      <c r="AX11" s="702"/>
      <c r="AY11" s="702"/>
      <c r="AZ11" s="702"/>
      <c r="BA11" s="702"/>
      <c r="BB11" s="702"/>
      <c r="BC11" s="702"/>
      <c r="BD11" s="702"/>
      <c r="BE11" s="701"/>
      <c r="BF11" s="797" t="s">
        <v>411</v>
      </c>
      <c r="BG11" s="797"/>
      <c r="BH11" s="797"/>
      <c r="BI11" s="797"/>
      <c r="BJ11" s="797"/>
      <c r="BK11" s="797"/>
      <c r="BL11" s="797"/>
      <c r="BM11" s="815" t="s">
        <v>413</v>
      </c>
      <c r="BN11" s="816"/>
      <c r="BO11" s="797" t="s">
        <v>414</v>
      </c>
      <c r="BP11" s="797"/>
      <c r="BQ11" s="797"/>
      <c r="BR11" s="797"/>
      <c r="BS11" s="797"/>
      <c r="BT11" s="797"/>
      <c r="BU11" s="797"/>
      <c r="BV11" s="819" t="s">
        <v>267</v>
      </c>
      <c r="BW11" s="797"/>
      <c r="BX11" s="797"/>
      <c r="BY11" s="701"/>
      <c r="BZ11" s="701"/>
      <c r="CA11" s="797"/>
      <c r="CB11" s="797"/>
      <c r="CE11" s="705"/>
      <c r="CF11" s="705"/>
    </row>
    <row r="12" spans="1:171" s="704" customFormat="1" ht="12.75" customHeight="1" x14ac:dyDescent="0.2">
      <c r="A12" s="680"/>
      <c r="B12" s="797"/>
      <c r="C12" s="701"/>
      <c r="D12" s="804"/>
      <c r="E12" s="797"/>
      <c r="F12" s="804"/>
      <c r="G12" s="702"/>
      <c r="H12" s="702"/>
      <c r="I12" s="702"/>
      <c r="J12" s="702"/>
      <c r="K12" s="702"/>
      <c r="L12" s="702"/>
      <c r="M12" s="702"/>
      <c r="N12" s="702"/>
      <c r="O12" s="702"/>
      <c r="P12" s="702"/>
      <c r="Q12" s="702"/>
      <c r="R12" s="797"/>
      <c r="S12" s="797"/>
      <c r="T12" s="701"/>
      <c r="U12" s="701"/>
      <c r="V12" s="706"/>
      <c r="W12" s="797"/>
      <c r="X12" s="797"/>
      <c r="Y12" s="797"/>
      <c r="Z12" s="702"/>
      <c r="AA12" s="702"/>
      <c r="AB12" s="702"/>
      <c r="AC12" s="702"/>
      <c r="AD12" s="702"/>
      <c r="AE12" s="702"/>
      <c r="AF12" s="702"/>
      <c r="AG12" s="702"/>
      <c r="AH12" s="702"/>
      <c r="AI12" s="702"/>
      <c r="AJ12" s="702"/>
      <c r="AK12" s="702"/>
      <c r="AL12" s="702"/>
      <c r="AM12" s="702"/>
      <c r="AN12" s="702"/>
      <c r="AO12" s="702"/>
      <c r="AP12" s="702"/>
      <c r="AQ12" s="702"/>
      <c r="AR12" s="702"/>
      <c r="AS12" s="702"/>
      <c r="AT12" s="702"/>
      <c r="AU12" s="702"/>
      <c r="AV12" s="702"/>
      <c r="AW12" s="702"/>
      <c r="AX12" s="702"/>
      <c r="AY12" s="702"/>
      <c r="AZ12" s="702"/>
      <c r="BA12" s="702"/>
      <c r="BB12" s="702"/>
      <c r="BC12" s="702"/>
      <c r="BD12" s="702"/>
      <c r="BE12" s="701"/>
      <c r="BF12" s="806" t="s">
        <v>352</v>
      </c>
      <c r="BG12" s="807"/>
      <c r="BH12" s="707"/>
      <c r="BI12" s="701"/>
      <c r="BJ12" s="808" t="s">
        <v>410</v>
      </c>
      <c r="BK12" s="808"/>
      <c r="BL12" s="808"/>
      <c r="BM12" s="817"/>
      <c r="BN12" s="818"/>
      <c r="BO12" s="808" t="s">
        <v>352</v>
      </c>
      <c r="BP12" s="808"/>
      <c r="BQ12" s="808"/>
      <c r="BR12" s="708"/>
      <c r="BS12" s="809" t="s">
        <v>410</v>
      </c>
      <c r="BT12" s="810"/>
      <c r="BU12" s="811"/>
      <c r="BV12" s="819"/>
      <c r="BW12" s="797"/>
      <c r="BX12" s="797"/>
      <c r="BY12" s="701"/>
      <c r="BZ12" s="701"/>
      <c r="CA12" s="797"/>
      <c r="CB12" s="797"/>
      <c r="CE12" s="705"/>
      <c r="CF12" s="705"/>
    </row>
    <row r="13" spans="1:171" s="680" customFormat="1" ht="27.75" customHeight="1" x14ac:dyDescent="0.2">
      <c r="B13" s="797"/>
      <c r="C13" s="701"/>
      <c r="D13" s="805"/>
      <c r="E13" s="797"/>
      <c r="F13" s="805"/>
      <c r="G13" s="702"/>
      <c r="H13" s="702"/>
      <c r="I13" s="702"/>
      <c r="J13" s="702"/>
      <c r="K13" s="702"/>
      <c r="L13" s="702"/>
      <c r="M13" s="702"/>
      <c r="N13" s="702"/>
      <c r="O13" s="702"/>
      <c r="P13" s="702"/>
      <c r="Q13" s="702"/>
      <c r="R13" s="797"/>
      <c r="S13" s="797"/>
      <c r="T13" s="701"/>
      <c r="U13" s="701"/>
      <c r="V13" s="709"/>
      <c r="W13" s="797"/>
      <c r="X13" s="797"/>
      <c r="Y13" s="797"/>
      <c r="Z13" s="702"/>
      <c r="AA13" s="702"/>
      <c r="AB13" s="702" t="s">
        <v>135</v>
      </c>
      <c r="AC13" s="702"/>
      <c r="AD13" s="702" t="s">
        <v>136</v>
      </c>
      <c r="AE13" s="702"/>
      <c r="AF13" s="702"/>
      <c r="AG13" s="702"/>
      <c r="AH13" s="702"/>
      <c r="AI13" s="702"/>
      <c r="AJ13" s="702"/>
      <c r="AK13" s="702"/>
      <c r="AL13" s="702"/>
      <c r="AM13" s="702"/>
      <c r="AN13" s="702"/>
      <c r="AO13" s="702" t="s">
        <v>148</v>
      </c>
      <c r="AP13" s="702"/>
      <c r="AQ13" s="702"/>
      <c r="AR13" s="702"/>
      <c r="AS13" s="702"/>
      <c r="AT13" s="702" t="s">
        <v>149</v>
      </c>
      <c r="AU13" s="702" t="s">
        <v>150</v>
      </c>
      <c r="AV13" s="710" t="s">
        <v>151</v>
      </c>
      <c r="AW13" s="702"/>
      <c r="AX13" s="702"/>
      <c r="AY13" s="702"/>
      <c r="AZ13" s="702"/>
      <c r="BA13" s="702"/>
      <c r="BB13" s="702"/>
      <c r="BC13" s="702"/>
      <c r="BD13" s="702"/>
      <c r="BE13" s="701"/>
      <c r="BF13" s="806"/>
      <c r="BG13" s="807"/>
      <c r="BH13" s="711"/>
      <c r="BI13" s="712"/>
      <c r="BJ13" s="808"/>
      <c r="BK13" s="808"/>
      <c r="BL13" s="808"/>
      <c r="BM13" s="713" t="s">
        <v>405</v>
      </c>
      <c r="BN13" s="714" t="s">
        <v>418</v>
      </c>
      <c r="BO13" s="808"/>
      <c r="BP13" s="808"/>
      <c r="BQ13" s="808"/>
      <c r="BR13" s="715"/>
      <c r="BS13" s="812"/>
      <c r="BT13" s="813"/>
      <c r="BU13" s="814"/>
      <c r="BV13" s="819"/>
      <c r="BW13" s="797"/>
      <c r="BX13" s="797"/>
      <c r="BY13" s="701"/>
      <c r="BZ13" s="701"/>
      <c r="CA13" s="797"/>
      <c r="CB13" s="797"/>
      <c r="CE13" s="716"/>
      <c r="CF13" s="716"/>
    </row>
    <row r="14" spans="1:171" s="680" customFormat="1" ht="1.5" hidden="1" customHeight="1" x14ac:dyDescent="0.2">
      <c r="A14" s="680" t="s">
        <v>257</v>
      </c>
      <c r="B14" s="717"/>
      <c r="C14" s="718"/>
      <c r="D14" s="718"/>
      <c r="E14" s="719" t="s">
        <v>43</v>
      </c>
      <c r="F14" s="718" t="s">
        <v>48</v>
      </c>
      <c r="G14" s="718"/>
      <c r="H14" s="718"/>
      <c r="I14" s="718"/>
      <c r="J14" s="718"/>
      <c r="K14" s="718"/>
      <c r="L14" s="718"/>
      <c r="M14" s="718"/>
      <c r="N14" s="718"/>
      <c r="O14" s="718"/>
      <c r="P14" s="718"/>
      <c r="Q14" s="718"/>
      <c r="R14" s="720" t="s">
        <v>152</v>
      </c>
      <c r="S14" s="719" t="s">
        <v>153</v>
      </c>
      <c r="T14" s="718"/>
      <c r="U14" s="718"/>
      <c r="V14" s="718"/>
      <c r="W14" s="721"/>
      <c r="X14" s="717"/>
      <c r="Y14" s="722" t="s">
        <v>154</v>
      </c>
      <c r="Z14" s="722" t="s">
        <v>155</v>
      </c>
      <c r="AA14" s="722"/>
      <c r="AB14" s="722" t="s">
        <v>137</v>
      </c>
      <c r="AC14" s="722"/>
      <c r="AD14" s="722" t="s">
        <v>156</v>
      </c>
      <c r="AE14" s="723"/>
      <c r="AF14" s="723"/>
      <c r="AG14" s="723"/>
      <c r="AH14" s="723"/>
      <c r="AI14" s="723"/>
      <c r="AJ14" s="723"/>
      <c r="AK14" s="723"/>
      <c r="AL14" s="723"/>
      <c r="AM14" s="723"/>
      <c r="AN14" s="723"/>
      <c r="AO14" s="722" t="s">
        <v>157</v>
      </c>
      <c r="AP14" s="722"/>
      <c r="AQ14" s="722"/>
      <c r="AR14" s="722"/>
      <c r="AS14" s="722"/>
      <c r="AT14" s="718"/>
      <c r="AU14" s="718"/>
      <c r="AV14" s="718"/>
      <c r="AW14" s="718"/>
      <c r="AX14" s="718"/>
      <c r="AY14" s="718"/>
      <c r="AZ14" s="718"/>
      <c r="BA14" s="718"/>
      <c r="BB14" s="718"/>
      <c r="BC14" s="718"/>
      <c r="BD14" s="718"/>
      <c r="BE14" s="717"/>
      <c r="BF14" s="724" t="s">
        <v>155</v>
      </c>
      <c r="BG14" s="725"/>
      <c r="BH14" s="726"/>
      <c r="BI14" s="727"/>
      <c r="BJ14" s="728" t="s">
        <v>156</v>
      </c>
      <c r="BK14" s="729"/>
      <c r="BL14" s="718" t="s">
        <v>157</v>
      </c>
      <c r="BM14" s="730"/>
      <c r="BN14" s="718"/>
      <c r="BO14" s="718" t="s">
        <v>137</v>
      </c>
      <c r="BP14" s="718"/>
      <c r="BQ14" s="728"/>
      <c r="BR14" s="727"/>
      <c r="BS14" s="717" t="s">
        <v>156</v>
      </c>
      <c r="BT14" s="729"/>
      <c r="BU14" s="727" t="s">
        <v>157</v>
      </c>
      <c r="BV14" s="726"/>
      <c r="BW14" s="718"/>
      <c r="BX14" s="718"/>
      <c r="BY14" s="718"/>
      <c r="BZ14" s="718"/>
      <c r="CA14" s="718"/>
      <c r="CB14" s="718"/>
      <c r="CE14" s="716"/>
      <c r="CF14" s="716"/>
    </row>
    <row r="15" spans="1:171" s="731" customFormat="1" ht="12" x14ac:dyDescent="0.2">
      <c r="A15" s="731" t="s">
        <v>249</v>
      </c>
      <c r="B15" s="732">
        <v>1</v>
      </c>
      <c r="C15" s="732"/>
      <c r="D15" s="732"/>
      <c r="E15" s="732">
        <v>2</v>
      </c>
      <c r="F15" s="732">
        <v>3</v>
      </c>
      <c r="G15" s="732"/>
      <c r="H15" s="732"/>
      <c r="I15" s="732"/>
      <c r="J15" s="732"/>
      <c r="K15" s="732"/>
      <c r="L15" s="732"/>
      <c r="M15" s="732"/>
      <c r="N15" s="732"/>
      <c r="O15" s="732"/>
      <c r="P15" s="732"/>
      <c r="Q15" s="732"/>
      <c r="R15" s="821">
        <v>4</v>
      </c>
      <c r="S15" s="822"/>
      <c r="T15" s="733"/>
      <c r="U15" s="732"/>
      <c r="V15" s="823">
        <v>5</v>
      </c>
      <c r="W15" s="824"/>
      <c r="X15" s="825"/>
      <c r="Y15" s="733">
        <v>6</v>
      </c>
      <c r="Z15" s="732">
        <v>7</v>
      </c>
      <c r="AA15" s="732"/>
      <c r="AB15" s="732">
        <v>8</v>
      </c>
      <c r="AC15" s="732"/>
      <c r="AD15" s="732"/>
      <c r="AE15" s="732"/>
      <c r="AF15" s="732"/>
      <c r="AG15" s="732"/>
      <c r="AH15" s="732"/>
      <c r="AI15" s="732"/>
      <c r="AJ15" s="732"/>
      <c r="AK15" s="732"/>
      <c r="AL15" s="732"/>
      <c r="AM15" s="732"/>
      <c r="AN15" s="732"/>
      <c r="AO15" s="732">
        <v>9</v>
      </c>
      <c r="AP15" s="732">
        <v>10</v>
      </c>
      <c r="AQ15" s="732"/>
      <c r="AR15" s="732"/>
      <c r="AS15" s="732"/>
      <c r="AT15" s="732"/>
      <c r="AU15" s="732"/>
      <c r="AV15" s="732"/>
      <c r="AW15" s="732"/>
      <c r="AX15" s="732"/>
      <c r="AY15" s="732"/>
      <c r="AZ15" s="732"/>
      <c r="BA15" s="732"/>
      <c r="BB15" s="732"/>
      <c r="BC15" s="732"/>
      <c r="BD15" s="732"/>
      <c r="BE15" s="732"/>
      <c r="BF15" s="826">
        <v>6</v>
      </c>
      <c r="BG15" s="827"/>
      <c r="BH15" s="733"/>
      <c r="BI15" s="734"/>
      <c r="BJ15" s="821">
        <v>7</v>
      </c>
      <c r="BK15" s="821"/>
      <c r="BL15" s="828"/>
      <c r="BM15" s="826">
        <v>8</v>
      </c>
      <c r="BN15" s="829"/>
      <c r="BO15" s="821">
        <v>9</v>
      </c>
      <c r="BP15" s="826"/>
      <c r="BQ15" s="737"/>
      <c r="BR15" s="735"/>
      <c r="BS15" s="830" t="s">
        <v>247</v>
      </c>
      <c r="BT15" s="830"/>
      <c r="BU15" s="830"/>
      <c r="BV15" s="733">
        <v>11</v>
      </c>
      <c r="BW15" s="732">
        <v>8</v>
      </c>
      <c r="BX15" s="732"/>
      <c r="BY15" s="732"/>
      <c r="BZ15" s="732"/>
      <c r="CA15" s="732">
        <v>10</v>
      </c>
      <c r="CB15" s="732">
        <v>9</v>
      </c>
      <c r="CE15" s="736"/>
      <c r="CF15" s="736"/>
    </row>
    <row r="16" spans="1:171" s="229" customFormat="1" ht="24" customHeight="1" x14ac:dyDescent="0.2">
      <c r="A16" s="151">
        <v>4</v>
      </c>
      <c r="B16" s="152">
        <v>1</v>
      </c>
      <c r="C16" s="151"/>
      <c r="D16" s="151" t="str">
        <f t="shared" ref="D16:D24" si="0">IF(F16="Nam","Ông","Bà")</f>
        <v>Ông</v>
      </c>
      <c r="E16" s="153" t="s">
        <v>198</v>
      </c>
      <c r="F16" s="151" t="s">
        <v>251</v>
      </c>
      <c r="G16" s="154" t="s">
        <v>225</v>
      </c>
      <c r="H16" s="155" t="s">
        <v>242</v>
      </c>
      <c r="I16" s="156" t="s">
        <v>231</v>
      </c>
      <c r="J16" s="155" t="s">
        <v>242</v>
      </c>
      <c r="K16" s="157" t="s">
        <v>215</v>
      </c>
      <c r="L16" s="158" t="s">
        <v>318</v>
      </c>
      <c r="M16" s="159" t="str">
        <f t="shared" ref="M16:M24" si="1">IF(L16="công chức","CC",IF(L16="viên chức","VC",IF(L16="người lao động","NLĐ","- - -")))</f>
        <v>CC</v>
      </c>
      <c r="N16" s="160"/>
      <c r="O16" s="161" t="str">
        <f t="shared" ref="O16:O24" si="2">IF(AND((Q16+0)&gt;0.3,(Q16+0)&lt;1.5),"CVụ","- -")</f>
        <v>CVụ</v>
      </c>
      <c r="P16" s="162" t="s">
        <v>166</v>
      </c>
      <c r="Q16" s="163">
        <f>VLOOKUP(P16,'[1]- DLiêu Gốc (Không sửa)'!$C$2:$H$116,2,0)</f>
        <v>1.1000000000000001</v>
      </c>
      <c r="R16" s="233"/>
      <c r="S16" s="234" t="s">
        <v>166</v>
      </c>
      <c r="T16" s="164" t="str">
        <f>VLOOKUP(Y16,'- DLiêu Gốc -'!$C$2:$H$60,5,0)</f>
        <v>A3</v>
      </c>
      <c r="U16" s="165" t="str">
        <f>VLOOKUP(Y16,'- DLiêu Gốc -'!$C$2:$H$60,6,0)</f>
        <v>A3.1</v>
      </c>
      <c r="V16" s="235" t="s">
        <v>290</v>
      </c>
      <c r="W16" s="236" t="str">
        <f t="shared" ref="W16:W24" si="3">IF(OR(Y16="Kỹ thuật viên đánh máy",Y16="Nhân viên đánh máy",Y16="Nhân viên kỹ thuật",Y16="Nhân viên văn thư",Y16="Nhân viên phục vụ",Y16="Lái xe cơ quan",Y16="Nhân viên bảo vệ"),"Nhân viên",Y16)</f>
        <v>Giảng viên cao cấp (hạng I)</v>
      </c>
      <c r="X16" s="237" t="str">
        <f t="shared" ref="X16:X24" si="4">IF(W16="Nhân viên","01.005",Z16)</f>
        <v>V.07.01.01</v>
      </c>
      <c r="Y16" s="166" t="s">
        <v>295</v>
      </c>
      <c r="Z16" s="166" t="str">
        <f>VLOOKUP(Y16,'- DLiêu Gốc -'!$C$1:$H$133,2,0)</f>
        <v>V.07.01.01</v>
      </c>
      <c r="AA16" s="167" t="str">
        <f t="shared" ref="AA16:AA24" si="5">IF(OR(AND(BC16=36,BB16=3),AND(BC16=24,BB16=2),AND(BC16=12,BB16=1)),"Đến $",IF(OR(AND(BC16&gt;36,BB16=3),AND(BC16&gt;24,BB16=2),AND(BC16&gt;12,BB16=1)),"Dừng $","Lương"))</f>
        <v>Lương</v>
      </c>
      <c r="AB16" s="168">
        <v>2</v>
      </c>
      <c r="AC16" s="169" t="str">
        <f>IF(AD16&gt;0,"/")</f>
        <v>/</v>
      </c>
      <c r="AD16" s="170">
        <f>IF(OR(BE16=0.18,BE16=0.2),12,IF(BE16=0.31,10,IF(BE16=0.33,9,IF(BE16=0.34,8,IF(BE16=0.36,6)))))</f>
        <v>6</v>
      </c>
      <c r="AE16" s="171">
        <f>BD16+(AB16-1)*BE16</f>
        <v>6.5600000000000005</v>
      </c>
      <c r="AF16" s="172"/>
      <c r="AG16" s="172"/>
      <c r="AH16" s="173"/>
      <c r="AI16" s="174" t="s">
        <v>242</v>
      </c>
      <c r="AJ16" s="175"/>
      <c r="AK16" s="174" t="s">
        <v>242</v>
      </c>
      <c r="AL16" s="176"/>
      <c r="AM16" s="177"/>
      <c r="AN16" s="178"/>
      <c r="AO16" s="179">
        <f t="shared" ref="AO16:AO24" si="6">AB16+1</f>
        <v>3</v>
      </c>
      <c r="AP16" s="180" t="str">
        <f t="shared" ref="AP16:AP24" si="7">IF(AD16=AB16,"%",IF(AD16&gt;AB16,"/"))</f>
        <v>/</v>
      </c>
      <c r="AQ16" s="181">
        <f t="shared" ref="AQ16:AQ24" si="8">IF(AND(AD16=AB16,AO16=4),5,IF(AND(AD16=AB16,AO16&gt;4),AO16+1,IF(AD16&gt;AB16,AD16)))</f>
        <v>6</v>
      </c>
      <c r="AR16" s="182">
        <f t="shared" ref="AR16:AR24" si="9">IF(AD16=AB16,"%",IF(AD16&gt;AB16,AE16+BE16))</f>
        <v>6.9200000000000008</v>
      </c>
      <c r="AS16" s="183"/>
      <c r="AT16" s="184" t="s">
        <v>224</v>
      </c>
      <c r="AU16" s="185" t="s">
        <v>242</v>
      </c>
      <c r="AV16" s="186" t="s">
        <v>228</v>
      </c>
      <c r="AW16" s="185" t="s">
        <v>242</v>
      </c>
      <c r="AX16" s="187">
        <v>2017</v>
      </c>
      <c r="AY16" s="188"/>
      <c r="AZ16" s="189"/>
      <c r="BA16" s="190"/>
      <c r="BB16" s="191">
        <f t="shared" ref="BB16:BB24" si="10">IF(AND(AD16&gt;AB16,OR(BE16=0.18,BE16=0.2)),2,IF(AND(AD16&gt;AB16,OR(BE16=0.31,BE16=0.33,BE16=0.34,BE16=0.36)),3,IF(AD16=AB16,1)))</f>
        <v>3</v>
      </c>
      <c r="BC16" s="192">
        <f t="shared" ref="BC16:BC24" si="11">12*($AA$2-AX16)+($AA$3-AV16)-AM16</f>
        <v>-24212</v>
      </c>
      <c r="BD16" s="192">
        <f>VLOOKUP(Y16,'- DLiêu Gốc -'!$C$1:$F$60,3,0)</f>
        <v>6.2</v>
      </c>
      <c r="BE16" s="193">
        <f>VLOOKUP(Y16,'- DLiêu Gốc -'!$C$1:$F$60,4,0)</f>
        <v>0.36</v>
      </c>
      <c r="BF16" s="194" t="e">
        <f t="shared" ref="BF16:BF24" si="12">IF(AND(BG16&gt;3,BY16=12),"Đến %",IF(AND(BG16&gt;3,BY16&gt;12,BY16&lt;120),"Dừng %",IF(AND(BG16&gt;3,BY16&lt;12),"PCTN","o-o-o")))</f>
        <v>#VALUE!</v>
      </c>
      <c r="BG16" s="303">
        <v>11</v>
      </c>
      <c r="BH16" s="195" t="s">
        <v>221</v>
      </c>
      <c r="BI16" s="196" t="s">
        <v>224</v>
      </c>
      <c r="BJ16" s="197" t="s">
        <v>230</v>
      </c>
      <c r="BK16" s="238" t="s">
        <v>242</v>
      </c>
      <c r="BL16" s="743">
        <v>2019</v>
      </c>
      <c r="BM16" s="239"/>
      <c r="BN16" s="240"/>
      <c r="BO16" s="198"/>
      <c r="BP16" s="241">
        <f t="shared" ref="BP16:BP24" si="13">IF(BG16&gt;3,BG16+1,0)</f>
        <v>12</v>
      </c>
      <c r="BQ16" s="242" t="s">
        <v>221</v>
      </c>
      <c r="BR16" s="185" t="s">
        <v>224</v>
      </c>
      <c r="BS16" s="243" t="s">
        <v>230</v>
      </c>
      <c r="BT16" s="222" t="s">
        <v>242</v>
      </c>
      <c r="BU16" s="199">
        <v>2020</v>
      </c>
      <c r="BV16" s="745"/>
      <c r="BW16" s="200"/>
      <c r="BX16" s="201"/>
      <c r="BY16" s="193" t="e">
        <f t="shared" ref="BY16:BY24" si="14">IF(BG16&gt;3,(($BF$2-BV16)*12+($BF$3-BT16)-BN16),"- - -")</f>
        <v>#VALUE!</v>
      </c>
      <c r="BZ16" s="202" t="str">
        <f t="shared" ref="BZ16:BZ24" si="15">IF(AND(CV16="Hưu",BG16&gt;3),12-(12*(DB16-BV16)+(DA16-BT16))-BN16,"- - -")</f>
        <v>- - -</v>
      </c>
      <c r="CA16" s="203" t="str">
        <f>IF(OR(S16="Ban Tổ chức - Cán bộ",S16="Văn phòng Học viện",S16="Phó Giám đốc Thường trực Học viện",S16="Phó Giám đốc Học viện"),"Chánh Văn phòng Học viện, Trưởng Ban Tổ chức - Cán bộ",IF(OR(S16="Trung tâm Ngoại ngữ",S16="Trung tâm Tin học hành chính và Công nghệ thông tin",S16="Trung tâm Tin học - Thư viện",S16="Phân viện khu vực Tây Nguyên"),"Chánh Văn phòng Học viện, Trưởng Ban Tổ chức - Cán bộ, "&amp;CONCATENATE("Giám đốc ",S16),IF(S16="Tạp chí Quản lý nhà nước","Chánh Văn phòng Học viện, Trưởng Ban Tổ chức - Cán bộ, "&amp;CONCATENATE("Tổng Biên tập ",S16),IF(S16="Văn phòng Đảng uỷ Học viện","Chánh Văn phòng Học viện, Trưởng Ban Tổ chức - Cán bộ, "&amp;CONCATENATE("Chánh",S16),IF(S16="Viện Nghiên cứu Khoa học hành chính","Chánh Văn phòng Học viện, Trưởng Ban Tổ chức - Cán bộ, "&amp;CONCATENATE("Viện Trưởng ",S16),IF(OR(S16="Cơ sở Học viện Hành chính Quốc gia khu vực miền Trung",S16="Cơ sở Học viện Hành chính Quốc gia tại Thành phố Hồ Chí Minh"),"Chánh Văn phòng Học viện, Trưởng Ban Tổ chức - Cán bộ, "&amp;CONCATENATE("Thủ trưởng ",S16),"Chánh Văn phòng Học viện, Trưởng Ban Tổ chức - Cán bộ, "&amp;CONCATENATE("Trưởng ",S16)))))))</f>
        <v>Chánh Văn phòng Học viện, Trưởng Ban Tổ chức - Cán bộ</v>
      </c>
      <c r="CB16" s="204" t="str">
        <f t="shared" ref="CB16:CB24" si="16">IF(S16="Cơ sở Học viện Hành chính khu vực miền Trung","B",IF(S16="Phân viện Khu vực Tây Nguyên","C",IF(S16="Cơ sở Học viện Hành chính tại thành phố Hồ Chí Minh","D","A")))</f>
        <v>A</v>
      </c>
      <c r="CC16" s="167" t="str">
        <f t="shared" ref="CC16:CC24" si="17">IF(AND(AO16&gt;0,AB16&lt;(AD16-1),CD16&gt;0,CD16&lt;13,OR(AND(CJ16="Cùg Ng",($CC$2-CF16)&gt;BB16),CJ16="- - -")),"Sớm TT","=&gt; s")</f>
        <v>=&gt; s</v>
      </c>
      <c r="CD16" s="151">
        <f t="shared" ref="CD16:CD24" si="18">IF(BB16=3,36-(12*($CC$2-AX16)+(12-AV16)-AM16),IF(BB16=2,24-(12*($CC$2-AX16)+(12-AV16)-AM16),"---"))</f>
        <v>24236</v>
      </c>
      <c r="CE16" s="151" t="str">
        <f t="shared" ref="CE16:CE24" si="19">IF(CF16&gt;1,"S","---")</f>
        <v>S</v>
      </c>
      <c r="CF16" s="205">
        <v>2017</v>
      </c>
      <c r="CG16" s="151" t="s">
        <v>294</v>
      </c>
      <c r="CH16" s="206"/>
      <c r="CI16" s="151"/>
      <c r="CJ16" s="207" t="str">
        <f t="shared" ref="CJ16:CJ24" si="20">IF(X16=CG16,"Cùg Ng","- - -")</f>
        <v>- - -</v>
      </c>
      <c r="CK16" s="208" t="str">
        <f t="shared" ref="CK16:CK24" si="21">IF(CM16&gt;2000,"NN","- - -")</f>
        <v>NN</v>
      </c>
      <c r="CL16" s="209">
        <v>5</v>
      </c>
      <c r="CM16" s="208">
        <v>2012</v>
      </c>
      <c r="CN16" s="210"/>
      <c r="CO16" s="207"/>
      <c r="CP16" s="208" t="str">
        <f t="shared" ref="CP16:CP24" si="22">IF(CR16&gt;2000,"CN","- - -")</f>
        <v>- - -</v>
      </c>
      <c r="CQ16" s="209"/>
      <c r="CR16" s="208"/>
      <c r="CS16" s="210"/>
      <c r="CT16" s="211"/>
      <c r="CU16" s="212" t="str">
        <f t="shared" ref="CU16:CU24" si="23">IF(AND(CV16="Hưu",AB16&lt;(AD16-1),DC16&gt;0,DC16&lt;18,OR(BG16&lt;4,AND(BG16&gt;3,OR(BZ16&lt;3,BZ16&gt;5)))),"Lg Sớm",IF(AND(CV16="Hưu",AB16&gt;(AD16-2),OR(BE16=0.33,BE16=0.34),OR(BG16&lt;4,AND(BG16&gt;3,OR(BZ16&lt;3,BZ16&gt;5)))),"Nâng Ngạch",IF(AND(CV16="Hưu",BB16=1,DC16&gt;2,DC16&lt;6,OR(BG16&lt;4,AND(BG16&gt;3,OR(BZ16&lt;3,BZ16&gt;5)))),"Nâng PcVK cùng QĐ",IF(AND(CV16="Hưu",BG16&gt;3,BZ16&gt;2,BZ16&lt;6,AB16&lt;(AD16-1),DC16&gt;17,OR(BB16&gt;1,AND(BB16=1,OR(DC16&lt;3,DC16&gt;5)))),"Nâng PcNG cùng QĐ",IF(AND(CV16="Hưu",AB16&lt;(AD16-1),DC16&gt;0,DC16&lt;18,BG16&gt;3,BZ16&gt;2,BZ16&lt;6),"Nâng Lg Sớm +(PcNG cùng QĐ)",IF(AND(CV16="Hưu",AB16&gt;(AD16-2),OR(BE16=0.33,BE16=0.34),BG16&gt;3,BZ16&gt;2,BZ16&lt;6),"Nâng Ngạch +(PcNG cùng QĐ)",IF(AND(CV16="Hưu",BB16=1,DC16&gt;2,DC16&lt;6,BG16&gt;3,BZ16&gt;2,BZ16&lt;6),"Nâng (PcVK +PcNG) cùng QĐ",("---"))))))))</f>
        <v>---</v>
      </c>
      <c r="CV16" s="213" t="str">
        <f t="shared" ref="CV16:CV24" si="24">IF(AND(DG16&gt;DF16,DG16&lt;(DF16+13)),"Hưu",IF(AND(DG16&gt;(DF16+12),DG16&lt;1000),"Quá","/-/ /-/"))</f>
        <v>/-/ /-/</v>
      </c>
      <c r="CW16" s="214">
        <f t="shared" ref="CW16:CW24" si="25">IF((I16+0)&lt;12,(I16+0)+1,IF((I16+0)=12,1,IF((I16+0)&gt;12,(I16+0)-12)))</f>
        <v>10</v>
      </c>
      <c r="CX16" s="213">
        <f t="shared" ref="CX16:CX24" si="26">IF(OR((I16+0)=12,(I16+0)&gt;12),K16+DF16/12+1,IF(AND((I16+0)&gt;0,(I16+0)&lt;12),K16+DF16/12,"---"))</f>
        <v>2025</v>
      </c>
      <c r="CY16" s="214">
        <f t="shared" ref="CY16:CY24" si="27">IF(AND(CW16&gt;3,CW16&lt;13),CW16-3,IF(CW16&lt;4,CW16-3+12))</f>
        <v>7</v>
      </c>
      <c r="CZ16" s="213">
        <f t="shared" ref="CZ16:CZ24" si="28">IF(CY16&lt;CW16,CX16,IF(CY16&gt;CW16,CX16-1))</f>
        <v>2025</v>
      </c>
      <c r="DA16" s="214">
        <f t="shared" ref="DA16:DA24" si="29">IF(CW16&gt;6,CW16-6,IF(CW16=6,12,IF(CW16&lt;6,CW16+6)))</f>
        <v>4</v>
      </c>
      <c r="DB16" s="215">
        <f t="shared" ref="DB16:DB24" si="30">IF(CW16&gt;6,CX16,IF(CW16&lt;7,CX16-1))</f>
        <v>2025</v>
      </c>
      <c r="DC16" s="216" t="str">
        <f t="shared" ref="DC16:DC24" si="31">IF(AND(CV16="Hưu",BB16=3),36+AM16-(12*(DB16-AX16)+(DA16-AV16)),IF(AND(CV16="Hưu",BB16=2),24+AM16-(12*(DB16-AX16)+(DA16-AV16)),IF(AND(CV16="Hưu",BB16=1),12+AM16-(12*(DB16-AX16)+(DA16-AV16)),"- - -")))</f>
        <v>- - -</v>
      </c>
      <c r="DD16" s="216" t="str">
        <f t="shared" ref="DD16:DD24" si="32">IF(DE16&gt;0,"K.Dài",". .")</f>
        <v>. .</v>
      </c>
      <c r="DE16" s="167"/>
      <c r="DF16" s="167">
        <f t="shared" ref="DF16:DF24" si="33">IF(F16="Nam",(60+DE16)*12,IF(F16="Nữ",(55+DE16)*12,))</f>
        <v>720</v>
      </c>
      <c r="DG16" s="167">
        <f t="shared" ref="DG16:DG24" si="34">12*($CV$4-K16)+(12-I16)</f>
        <v>-23577</v>
      </c>
      <c r="DH16" s="167">
        <f t="shared" ref="DH16:DH24" si="35">$DL$4-K16</f>
        <v>-1965</v>
      </c>
      <c r="DI16" s="167" t="str">
        <f t="shared" ref="DI16:DI24" si="36">IF(AND(DH16&lt;35,F16="Nam"),"Nam dưới 35",IF(AND(DH16&lt;30,F16="Nữ"),"Nữ dưới 30",IF(AND(DH16&gt;34,DH16&lt;46,F16="Nam"),"Nam từ 35 - 45",IF(AND(DH16&gt;29,DH16&lt;41,F16="Nữ"),"Nữ từ 30 - 40",IF(AND(DH16&gt;45,DH16&lt;56,F16="Nam"),"Nam trên 45 - 55",IF(AND(DH16&gt;40,DH16&lt;51,F16="Nữ"),"Nữ trên 40 - 50",IF(AND(DH16&gt;55,F16="Nam"),"Nam trên 55","Nữ trên 50")))))))</f>
        <v>Nam dưới 35</v>
      </c>
      <c r="DJ16" s="167"/>
      <c r="DK16" s="193"/>
      <c r="DL16" s="208" t="str">
        <f t="shared" ref="DL16:DL24" si="37">IF(DH16&lt;31,"Đến 30",IF(AND(DH16&gt;30,DH16&lt;46),"31 - 45",IF(AND(DH16&gt;45,DH16&lt;70),"Trên 45")))</f>
        <v>Đến 30</v>
      </c>
      <c r="DM16" s="217" t="str">
        <f>IF(DN16&gt;0,"TD","--")</f>
        <v>--</v>
      </c>
      <c r="DN16" s="151"/>
      <c r="DO16" s="218"/>
      <c r="DP16" s="217"/>
      <c r="DQ16" s="210"/>
      <c r="DR16" s="219"/>
      <c r="DS16" s="220"/>
      <c r="DT16" s="221"/>
      <c r="DU16" s="222"/>
      <c r="DV16" s="223"/>
      <c r="DW16" s="184"/>
      <c r="DX16" s="186" t="s">
        <v>166</v>
      </c>
      <c r="DY16" s="186"/>
      <c r="DZ16" s="186" t="s">
        <v>224</v>
      </c>
      <c r="EA16" s="224" t="s">
        <v>242</v>
      </c>
      <c r="EB16" s="186" t="s">
        <v>226</v>
      </c>
      <c r="EC16" s="225" t="s">
        <v>242</v>
      </c>
      <c r="ED16" s="184">
        <v>2012</v>
      </c>
      <c r="EE16" s="186">
        <f t="shared" ref="EE16:EE24" si="38">(DZ16+0)-(EG16+0)</f>
        <v>0</v>
      </c>
      <c r="EF16" s="186" t="str">
        <f t="shared" ref="EF16:EF24" si="39">IF(EE16&gt;0,"Sửa","- - -")</f>
        <v>- - -</v>
      </c>
      <c r="EG16" s="186" t="s">
        <v>224</v>
      </c>
      <c r="EH16" s="224" t="s">
        <v>242</v>
      </c>
      <c r="EI16" s="151" t="s">
        <v>226</v>
      </c>
      <c r="EJ16" s="207" t="s">
        <v>242</v>
      </c>
      <c r="EK16" s="226">
        <v>2012</v>
      </c>
      <c r="EL16" s="222">
        <v>5.76</v>
      </c>
      <c r="EM16" s="227" t="str">
        <f t="shared" ref="EM16:EM24" si="40">IF(AND(BE16&gt;0.34,AO16=1,OR(BD16=6.2,BD16=5.75)),((BD16-EL16)-2*0.34),IF(AND(BE16&gt;0.33,AO16=1,OR(BD16=4.4,BD16=4)),((BD16-EL16)-2*0.33),"- - -"))</f>
        <v>- - -</v>
      </c>
      <c r="EN16" s="227" t="str">
        <f t="shared" ref="EN16:EN24" si="41">IF(CV16="Hưu",12*(DB16-AX16)+(DA16-AV16),"---")</f>
        <v>---</v>
      </c>
      <c r="EO16" s="227"/>
      <c r="EP16" s="227"/>
      <c r="EQ16" s="227"/>
      <c r="ER16" s="227"/>
      <c r="ES16" s="227"/>
      <c r="ET16" s="227"/>
      <c r="EU16" s="227"/>
      <c r="EV16" s="227"/>
      <c r="EW16" s="227"/>
      <c r="EX16" s="227"/>
      <c r="EY16" s="227"/>
      <c r="EZ16" s="227"/>
      <c r="FA16" s="227"/>
      <c r="FB16" s="227"/>
      <c r="FC16" s="227"/>
      <c r="FD16" s="227"/>
      <c r="FE16" s="227"/>
      <c r="FF16" s="227"/>
      <c r="FG16" s="227"/>
      <c r="FH16" s="227"/>
      <c r="FI16" s="227"/>
      <c r="FJ16" s="227"/>
      <c r="FK16" s="228"/>
      <c r="FL16" s="228"/>
      <c r="FM16" s="228"/>
      <c r="FN16" s="228"/>
      <c r="FO16" s="228"/>
    </row>
    <row r="17" spans="1:171" s="229" customFormat="1" ht="24" customHeight="1" x14ac:dyDescent="0.2">
      <c r="A17" s="151">
        <v>115</v>
      </c>
      <c r="B17" s="152">
        <v>2</v>
      </c>
      <c r="C17" s="151"/>
      <c r="D17" s="151" t="str">
        <f t="shared" si="0"/>
        <v>Bà</v>
      </c>
      <c r="E17" s="153" t="s">
        <v>4</v>
      </c>
      <c r="F17" s="151" t="s">
        <v>253</v>
      </c>
      <c r="G17" s="154" t="s">
        <v>218</v>
      </c>
      <c r="H17" s="155" t="s">
        <v>242</v>
      </c>
      <c r="I17" s="156">
        <v>3</v>
      </c>
      <c r="J17" s="155" t="s">
        <v>242</v>
      </c>
      <c r="K17" s="157">
        <v>1980</v>
      </c>
      <c r="L17" s="158" t="s">
        <v>317</v>
      </c>
      <c r="M17" s="159" t="str">
        <f t="shared" si="1"/>
        <v>VC</v>
      </c>
      <c r="N17" s="160"/>
      <c r="O17" s="161" t="e">
        <f t="shared" si="2"/>
        <v>#N/A</v>
      </c>
      <c r="P17" s="162"/>
      <c r="Q17" s="163" t="e">
        <f>VLOOKUP(P17,'- DLiêu Gốc -'!$C$2:$H$115,2,0)</f>
        <v>#N/A</v>
      </c>
      <c r="R17" s="233" t="s">
        <v>28</v>
      </c>
      <c r="S17" s="234" t="s">
        <v>452</v>
      </c>
      <c r="T17" s="164" t="str">
        <f>VLOOKUP(Y17,'- DLiêu Gốc -'!$C$2:$H$60,5,0)</f>
        <v>A1</v>
      </c>
      <c r="U17" s="165" t="str">
        <f>VLOOKUP(Y17,'- DLiêu Gốc -'!$C$2:$H$60,6,0)</f>
        <v>- - -</v>
      </c>
      <c r="V17" s="235" t="s">
        <v>290</v>
      </c>
      <c r="W17" s="236" t="str">
        <f t="shared" si="3"/>
        <v>Giảng viên (hạng III)</v>
      </c>
      <c r="X17" s="237" t="str">
        <f t="shared" si="4"/>
        <v>V.07.01.03</v>
      </c>
      <c r="Y17" s="166" t="s">
        <v>296</v>
      </c>
      <c r="Z17" s="166" t="str">
        <f>VLOOKUP(Y17,'- DLiêu Gốc -'!$C$1:$H$133,2,0)</f>
        <v>V.07.01.03</v>
      </c>
      <c r="AA17" s="167" t="str">
        <f t="shared" si="5"/>
        <v>Lương</v>
      </c>
      <c r="AB17" s="168">
        <v>5</v>
      </c>
      <c r="AC17" s="169" t="s">
        <v>242</v>
      </c>
      <c r="AD17" s="170">
        <v>9</v>
      </c>
      <c r="AE17" s="171">
        <v>3.66</v>
      </c>
      <c r="AF17" s="172"/>
      <c r="AG17" s="172"/>
      <c r="AH17" s="173" t="s">
        <v>224</v>
      </c>
      <c r="AI17" s="174" t="s">
        <v>242</v>
      </c>
      <c r="AJ17" s="175" t="s">
        <v>230</v>
      </c>
      <c r="AK17" s="174" t="s">
        <v>242</v>
      </c>
      <c r="AL17" s="176">
        <v>2017</v>
      </c>
      <c r="AM17" s="177"/>
      <c r="AN17" s="178"/>
      <c r="AO17" s="179">
        <f t="shared" si="6"/>
        <v>6</v>
      </c>
      <c r="AP17" s="180" t="str">
        <f t="shared" si="7"/>
        <v>/</v>
      </c>
      <c r="AQ17" s="181">
        <f t="shared" si="8"/>
        <v>9</v>
      </c>
      <c r="AR17" s="182">
        <f t="shared" si="9"/>
        <v>3.99</v>
      </c>
      <c r="AS17" s="183"/>
      <c r="AT17" s="184" t="s">
        <v>224</v>
      </c>
      <c r="AU17" s="185" t="s">
        <v>242</v>
      </c>
      <c r="AV17" s="186" t="s">
        <v>230</v>
      </c>
      <c r="AW17" s="185" t="s">
        <v>242</v>
      </c>
      <c r="AX17" s="187">
        <v>2020</v>
      </c>
      <c r="AY17" s="188"/>
      <c r="AZ17" s="189"/>
      <c r="BA17" s="190"/>
      <c r="BB17" s="191">
        <f t="shared" si="10"/>
        <v>3</v>
      </c>
      <c r="BC17" s="192">
        <f t="shared" si="11"/>
        <v>-24247</v>
      </c>
      <c r="BD17" s="192">
        <f>VLOOKUP(Y17,'- DLiêu Gốc -'!$C$1:$F$60,3,0)</f>
        <v>2.34</v>
      </c>
      <c r="BE17" s="193">
        <f>VLOOKUP(Y17,'- DLiêu Gốc -'!$C$1:$F$60,4,0)</f>
        <v>0.33</v>
      </c>
      <c r="BF17" s="194" t="e">
        <f t="shared" si="12"/>
        <v>#VALUE!</v>
      </c>
      <c r="BG17" s="303">
        <v>14</v>
      </c>
      <c r="BH17" s="195" t="s">
        <v>221</v>
      </c>
      <c r="BI17" s="196" t="s">
        <v>224</v>
      </c>
      <c r="BJ17" s="197">
        <v>7</v>
      </c>
      <c r="BK17" s="238" t="s">
        <v>242</v>
      </c>
      <c r="BL17" s="743">
        <v>2019</v>
      </c>
      <c r="BM17" s="239"/>
      <c r="BN17" s="240"/>
      <c r="BO17" s="198"/>
      <c r="BP17" s="241">
        <f t="shared" si="13"/>
        <v>15</v>
      </c>
      <c r="BQ17" s="242" t="s">
        <v>221</v>
      </c>
      <c r="BR17" s="185" t="s">
        <v>224</v>
      </c>
      <c r="BS17" s="243" t="s">
        <v>230</v>
      </c>
      <c r="BT17" s="222" t="s">
        <v>242</v>
      </c>
      <c r="BU17" s="199">
        <v>2020</v>
      </c>
      <c r="BV17" s="199"/>
      <c r="BW17" s="200"/>
      <c r="BX17" s="201"/>
      <c r="BY17" s="193" t="e">
        <f t="shared" si="14"/>
        <v>#VALUE!</v>
      </c>
      <c r="BZ17" s="202" t="str">
        <f t="shared" si="15"/>
        <v>- - -</v>
      </c>
      <c r="CA17" s="203" t="str">
        <f>IF(OR(S17="Ban Tổ chức - Cán bộ",S17="Văn phòng Học viện",S17="Phó Giám đốc Thường trực Học viện",S17="Phó Giám đốc Học viện"),"Chánh Văn phòng Học viện, Trưởng Ban Tổ chức - Cán bộ",IF(OR(S17="Trung tâm Ngoại ngữ",S17="Trung tâm Tin học hành chính và Công nghệ thông tin",S17="Trung tâm Tin học - Thư viện",S17="Phân viện khu vực Tây Nguyên"),"Chánh Văn phòng Học viện, Trưởng Ban Tổ chức - Cán bộ, "&amp;CONCATENATE("Giám đốc ",S17),IF(S17="Tạp chí Quản lý nhà nước","Chánh Văn phòng Học viện, Trưởng Ban Tổ chức - Cán bộ, "&amp;CONCATENATE("Tổng Biên tập ",S17),IF(S17="Văn phòng Đảng uỷ Học viện","Chánh Văn phòng Học viện, Trưởng Ban Tổ chức - Cán bộ, "&amp;CONCATENATE("Chánh",S17),IF(S17="Viện Nghiên cứu Khoa học hành chính","Chánh Văn phòng Học viện, Trưởng Ban Tổ chức - Cán bộ, "&amp;CONCATENATE("Viện Trưởng ",S17),IF(OR(S17="Cơ sở Học viện Hành chính Quốc gia khu vực miền Trung",S17="Cơ sở Học viện Hành chính Quốc gia tại Thành phố Hồ Chí Minh"),"Chánh Văn phòng Học viện, Trưởng Ban Tổ chức - Cán bộ, "&amp;CONCATENATE("Thủ trưởng ",S17),"Chánh Văn phòng Học viện, Trưởng Ban Tổ chức - Cán bộ, "&amp;CONCATENATE("Trưởng ",S17)))))))</f>
        <v>Chánh Văn phòng Học viện, Trưởng Ban Tổ chức - Cán bộ, Trưởng Bộ môn Ngoại ngữ, Ban Hợp tác quốc tế</v>
      </c>
      <c r="CB17" s="204" t="str">
        <f t="shared" si="16"/>
        <v>A</v>
      </c>
      <c r="CC17" s="167" t="str">
        <f t="shared" si="17"/>
        <v>=&gt; s</v>
      </c>
      <c r="CD17" s="151">
        <f t="shared" si="18"/>
        <v>24271</v>
      </c>
      <c r="CE17" s="151" t="str">
        <f t="shared" si="19"/>
        <v>---</v>
      </c>
      <c r="CF17" s="205"/>
      <c r="CG17" s="151"/>
      <c r="CH17" s="206"/>
      <c r="CI17" s="151"/>
      <c r="CJ17" s="207" t="str">
        <f t="shared" si="20"/>
        <v>- - -</v>
      </c>
      <c r="CK17" s="208" t="str">
        <f t="shared" si="21"/>
        <v>- - -</v>
      </c>
      <c r="CL17" s="209"/>
      <c r="CM17" s="208"/>
      <c r="CN17" s="210"/>
      <c r="CO17" s="207"/>
      <c r="CP17" s="208" t="str">
        <f t="shared" si="22"/>
        <v>- - -</v>
      </c>
      <c r="CQ17" s="209"/>
      <c r="CR17" s="208"/>
      <c r="CS17" s="210"/>
      <c r="CT17" s="211"/>
      <c r="CU17" s="212" t="str">
        <f t="shared" si="23"/>
        <v>---</v>
      </c>
      <c r="CV17" s="213" t="str">
        <f t="shared" si="24"/>
        <v>/-/ /-/</v>
      </c>
      <c r="CW17" s="214">
        <f t="shared" si="25"/>
        <v>4</v>
      </c>
      <c r="CX17" s="213">
        <f t="shared" si="26"/>
        <v>2035</v>
      </c>
      <c r="CY17" s="214">
        <f t="shared" si="27"/>
        <v>1</v>
      </c>
      <c r="CZ17" s="213">
        <f t="shared" si="28"/>
        <v>2035</v>
      </c>
      <c r="DA17" s="214">
        <f t="shared" si="29"/>
        <v>10</v>
      </c>
      <c r="DB17" s="215">
        <f t="shared" si="30"/>
        <v>2034</v>
      </c>
      <c r="DC17" s="216" t="str">
        <f t="shared" si="31"/>
        <v>- - -</v>
      </c>
      <c r="DD17" s="216" t="str">
        <f t="shared" si="32"/>
        <v>. .</v>
      </c>
      <c r="DE17" s="167"/>
      <c r="DF17" s="167">
        <f t="shared" si="33"/>
        <v>660</v>
      </c>
      <c r="DG17" s="167">
        <f t="shared" si="34"/>
        <v>-23751</v>
      </c>
      <c r="DH17" s="167">
        <f t="shared" si="35"/>
        <v>-1980</v>
      </c>
      <c r="DI17" s="167" t="str">
        <f t="shared" si="36"/>
        <v>Nữ dưới 30</v>
      </c>
      <c r="DJ17" s="167"/>
      <c r="DK17" s="193"/>
      <c r="DL17" s="208" t="str">
        <f t="shared" si="37"/>
        <v>Đến 30</v>
      </c>
      <c r="DM17" s="217" t="str">
        <f>IF(DN17&gt;0,"TD","--")</f>
        <v>--</v>
      </c>
      <c r="DN17" s="151"/>
      <c r="DO17" s="218"/>
      <c r="DP17" s="217"/>
      <c r="DQ17" s="210"/>
      <c r="DR17" s="219"/>
      <c r="DS17" s="220"/>
      <c r="DT17" s="221"/>
      <c r="DU17" s="222"/>
      <c r="DV17" s="223"/>
      <c r="DW17" s="184"/>
      <c r="DX17" s="186" t="s">
        <v>52</v>
      </c>
      <c r="DY17" s="186"/>
      <c r="DZ17" s="186" t="s">
        <v>224</v>
      </c>
      <c r="EA17" s="224" t="s">
        <v>242</v>
      </c>
      <c r="EB17" s="186" t="s">
        <v>230</v>
      </c>
      <c r="EC17" s="225" t="s">
        <v>242</v>
      </c>
      <c r="ED17" s="184" t="s">
        <v>244</v>
      </c>
      <c r="EE17" s="186">
        <f t="shared" si="38"/>
        <v>0</v>
      </c>
      <c r="EF17" s="186" t="str">
        <f t="shared" si="39"/>
        <v>- - -</v>
      </c>
      <c r="EG17" s="186" t="s">
        <v>224</v>
      </c>
      <c r="EH17" s="224" t="s">
        <v>242</v>
      </c>
      <c r="EI17" s="151" t="s">
        <v>230</v>
      </c>
      <c r="EJ17" s="207" t="s">
        <v>242</v>
      </c>
      <c r="EK17" s="226" t="s">
        <v>244</v>
      </c>
      <c r="EL17" s="222"/>
      <c r="EM17" s="227" t="str">
        <f t="shared" si="40"/>
        <v>- - -</v>
      </c>
      <c r="EN17" s="227" t="str">
        <f t="shared" si="41"/>
        <v>---</v>
      </c>
      <c r="EO17" s="227"/>
      <c r="EP17" s="227"/>
      <c r="EQ17" s="227"/>
      <c r="ER17" s="227"/>
      <c r="ES17" s="227"/>
      <c r="ET17" s="227"/>
      <c r="EU17" s="227"/>
      <c r="EV17" s="227"/>
      <c r="EW17" s="227"/>
      <c r="EX17" s="227"/>
      <c r="EY17" s="227"/>
      <c r="EZ17" s="227"/>
      <c r="FA17" s="227"/>
      <c r="FB17" s="227"/>
      <c r="FC17" s="227"/>
      <c r="FD17" s="227"/>
      <c r="FE17" s="227"/>
      <c r="FF17" s="227"/>
      <c r="FG17" s="227"/>
      <c r="FH17" s="227"/>
      <c r="FI17" s="227"/>
      <c r="FJ17" s="227"/>
      <c r="FK17" s="228"/>
      <c r="FL17" s="228"/>
      <c r="FM17" s="228"/>
      <c r="FN17" s="228"/>
      <c r="FO17" s="228"/>
    </row>
    <row r="18" spans="1:171" s="229" customFormat="1" ht="24" customHeight="1" x14ac:dyDescent="0.2">
      <c r="A18" s="151">
        <v>123</v>
      </c>
      <c r="B18" s="152">
        <v>3</v>
      </c>
      <c r="C18" s="151"/>
      <c r="D18" s="151" t="str">
        <f t="shared" si="0"/>
        <v>Bà</v>
      </c>
      <c r="E18" s="153" t="s">
        <v>2</v>
      </c>
      <c r="F18" s="151" t="s">
        <v>253</v>
      </c>
      <c r="G18" s="154" t="s">
        <v>190</v>
      </c>
      <c r="H18" s="155" t="s">
        <v>242</v>
      </c>
      <c r="I18" s="156" t="s">
        <v>227</v>
      </c>
      <c r="J18" s="155" t="s">
        <v>242</v>
      </c>
      <c r="K18" s="157" t="s">
        <v>269</v>
      </c>
      <c r="L18" s="158" t="s">
        <v>317</v>
      </c>
      <c r="M18" s="159" t="str">
        <f t="shared" si="1"/>
        <v>VC</v>
      </c>
      <c r="N18" s="160"/>
      <c r="O18" s="161" t="str">
        <f t="shared" si="2"/>
        <v>CVụ</v>
      </c>
      <c r="P18" s="162" t="s">
        <v>331</v>
      </c>
      <c r="Q18" s="163">
        <f>VLOOKUP(P18,'- DLiêu Gốc -'!$C$2:$H$115,2,0)</f>
        <v>1.1000000000000001</v>
      </c>
      <c r="R18" s="233"/>
      <c r="S18" s="234" t="s">
        <v>423</v>
      </c>
      <c r="T18" s="164" t="str">
        <f>VLOOKUP(Y18,'- DLiêu Gốc -'!$C$2:$H$60,5,0)</f>
        <v>A3</v>
      </c>
      <c r="U18" s="165" t="str">
        <f>VLOOKUP(Y18,'- DLiêu Gốc -'!$C$2:$H$60,6,0)</f>
        <v>A3.1</v>
      </c>
      <c r="V18" s="235" t="s">
        <v>290</v>
      </c>
      <c r="W18" s="236" t="str">
        <f t="shared" si="3"/>
        <v>Giảng viên cao cấp (hạng I)</v>
      </c>
      <c r="X18" s="237" t="str">
        <f t="shared" si="4"/>
        <v>V.07.01.01</v>
      </c>
      <c r="Y18" s="166" t="s">
        <v>295</v>
      </c>
      <c r="Z18" s="166" t="str">
        <f>VLOOKUP(Y18,'- DLiêu Gốc -'!$C$1:$H$133,2,0)</f>
        <v>V.07.01.01</v>
      </c>
      <c r="AA18" s="167" t="str">
        <f t="shared" si="5"/>
        <v>Lương</v>
      </c>
      <c r="AB18" s="168">
        <v>2</v>
      </c>
      <c r="AC18" s="169" t="str">
        <f>IF(AD18&gt;0,"/")</f>
        <v>/</v>
      </c>
      <c r="AD18" s="170">
        <f>IF(OR(BE18=0.18,BE18=0.2),12,IF(BE18=0.31,10,IF(BE18=0.33,9,IF(BE18=0.34,8,IF(BE18=0.36,6)))))</f>
        <v>6</v>
      </c>
      <c r="AE18" s="171">
        <f>BD18+(AB18-1)*BE18</f>
        <v>6.5600000000000005</v>
      </c>
      <c r="AF18" s="172"/>
      <c r="AG18" s="172"/>
      <c r="AH18" s="173"/>
      <c r="AI18" s="174" t="s">
        <v>242</v>
      </c>
      <c r="AJ18" s="175"/>
      <c r="AK18" s="174" t="s">
        <v>242</v>
      </c>
      <c r="AL18" s="176"/>
      <c r="AM18" s="177"/>
      <c r="AN18" s="178"/>
      <c r="AO18" s="179">
        <f t="shared" si="6"/>
        <v>3</v>
      </c>
      <c r="AP18" s="180" t="str">
        <f t="shared" si="7"/>
        <v>/</v>
      </c>
      <c r="AQ18" s="181">
        <f t="shared" si="8"/>
        <v>6</v>
      </c>
      <c r="AR18" s="182">
        <f t="shared" si="9"/>
        <v>6.9200000000000008</v>
      </c>
      <c r="AS18" s="183"/>
      <c r="AT18" s="184" t="s">
        <v>224</v>
      </c>
      <c r="AU18" s="185" t="s">
        <v>242</v>
      </c>
      <c r="AV18" s="186" t="s">
        <v>228</v>
      </c>
      <c r="AW18" s="185" t="s">
        <v>242</v>
      </c>
      <c r="AX18" s="187">
        <v>2017</v>
      </c>
      <c r="AY18" s="188"/>
      <c r="AZ18" s="189"/>
      <c r="BA18" s="190"/>
      <c r="BB18" s="191">
        <f t="shared" si="10"/>
        <v>3</v>
      </c>
      <c r="BC18" s="192">
        <f t="shared" si="11"/>
        <v>-24212</v>
      </c>
      <c r="BD18" s="192">
        <f>VLOOKUP(Y18,'- DLiêu Gốc -'!$C$1:$F$60,3,0)</f>
        <v>6.2</v>
      </c>
      <c r="BE18" s="193">
        <f>VLOOKUP(Y18,'- DLiêu Gốc -'!$C$1:$F$60,4,0)</f>
        <v>0.36</v>
      </c>
      <c r="BF18" s="194" t="e">
        <f t="shared" si="12"/>
        <v>#VALUE!</v>
      </c>
      <c r="BG18" s="303">
        <v>24</v>
      </c>
      <c r="BH18" s="195" t="s">
        <v>221</v>
      </c>
      <c r="BI18" s="196" t="s">
        <v>224</v>
      </c>
      <c r="BJ18" s="197">
        <v>7</v>
      </c>
      <c r="BK18" s="238" t="s">
        <v>242</v>
      </c>
      <c r="BL18" s="743">
        <v>2019</v>
      </c>
      <c r="BM18" s="239"/>
      <c r="BN18" s="240"/>
      <c r="BO18" s="198"/>
      <c r="BP18" s="241">
        <f t="shared" si="13"/>
        <v>25</v>
      </c>
      <c r="BQ18" s="242" t="s">
        <v>221</v>
      </c>
      <c r="BR18" s="185" t="s">
        <v>224</v>
      </c>
      <c r="BS18" s="243" t="s">
        <v>230</v>
      </c>
      <c r="BT18" s="222" t="s">
        <v>242</v>
      </c>
      <c r="BU18" s="199">
        <v>2020</v>
      </c>
      <c r="BV18" s="199"/>
      <c r="BW18" s="200"/>
      <c r="BX18" s="201"/>
      <c r="BY18" s="193" t="e">
        <f t="shared" si="14"/>
        <v>#VALUE!</v>
      </c>
      <c r="BZ18" s="202" t="str">
        <f t="shared" si="15"/>
        <v>- - -</v>
      </c>
      <c r="CA18" s="203" t="str">
        <f>IF(OR(S18="Ban Tổ chức - Cán bộ",S18="Văn phòng Học viện",S18="Phó Giám đốc Thường trực Học viện",S18="Phó Giám đốc Học viện",S18="Nguyên Giám đốc Học viện"),"Chánh Văn phòng Học viện, Trưởng Ban Tổ chức - Cán bộ",IF(OR(S18="Trung tâm Ngoại ngữ",S18="Trung tâm Tin học hành chính và Công nghệ thông tin",S18="Trung tâm Tin học - Thư viện",S18="Phân viện khu vực Tây Nguyên"),"Chánh Văn phòng Học viện, Trưởng Ban Tổ chức - Cán bộ, "&amp;CONCATENATE("Giám đốc ",S18),IF(S18="Tạp chí Quản lý nhà nước","Chánh Văn phòng Học viện, Trưởng Ban Tổ chức - Cán bộ, "&amp;CONCATENATE("Tổng Biên tập ",S18),IF(S18="Văn phòng Đảng uỷ Học viện","Chánh Văn phòng Học viện, Trưởng Ban Tổ chức - Cán bộ, "&amp;CONCATENATE("Chánh",S18),IF(S18="Viện Nghiên cứu Khoa học hành chính","Chánh Văn phòng Học viện, Trưởng Ban Tổ chức - Cán bộ, "&amp;CONCATENATE("Viện Trưởng ",S18),IF(OR(S18="Cơ sở Học viện Hành chính Quốc gia khu vực miền Trung",S18="Cơ sở Học viện Hành chính Quốc gia tại Thành phố Hồ Chí Minh"),"Chánh Văn phòng Học viện, Trưởng Ban Tổ chức - Cán bộ, "&amp;CONCATENATE("Thủ trưởng ",S18),"Chánh Văn phòng Học viện, Trưởng Ban Tổ chức - Cán bộ, "&amp;CONCATENATE("Trưởng ",S18)))))))</f>
        <v>Chánh Văn phòng Học viện, Trưởng Ban Tổ chức - Cán bộ, Trưởng Khoa Khoa học hành chính và Tổ chức nhân sự</v>
      </c>
      <c r="CB18" s="204" t="str">
        <f t="shared" si="16"/>
        <v>A</v>
      </c>
      <c r="CC18" s="167" t="str">
        <f t="shared" si="17"/>
        <v>=&gt; s</v>
      </c>
      <c r="CD18" s="151">
        <f t="shared" si="18"/>
        <v>24236</v>
      </c>
      <c r="CE18" s="151" t="str">
        <f t="shared" si="19"/>
        <v>S</v>
      </c>
      <c r="CF18" s="205">
        <v>2017</v>
      </c>
      <c r="CG18" s="151" t="s">
        <v>294</v>
      </c>
      <c r="CH18" s="206"/>
      <c r="CI18" s="151"/>
      <c r="CJ18" s="207" t="str">
        <f t="shared" si="20"/>
        <v>- - -</v>
      </c>
      <c r="CK18" s="208" t="str">
        <f t="shared" si="21"/>
        <v>NN</v>
      </c>
      <c r="CL18" s="209">
        <v>5</v>
      </c>
      <c r="CM18" s="208">
        <v>2012</v>
      </c>
      <c r="CN18" s="210"/>
      <c r="CO18" s="207"/>
      <c r="CP18" s="208" t="str">
        <f t="shared" si="22"/>
        <v>- - -</v>
      </c>
      <c r="CQ18" s="209"/>
      <c r="CR18" s="208"/>
      <c r="CS18" s="210"/>
      <c r="CT18" s="211"/>
      <c r="CU18" s="212" t="str">
        <f t="shared" si="23"/>
        <v>---</v>
      </c>
      <c r="CV18" s="213" t="str">
        <f t="shared" si="24"/>
        <v>/-/ /-/</v>
      </c>
      <c r="CW18" s="214">
        <f t="shared" si="25"/>
        <v>7</v>
      </c>
      <c r="CX18" s="213">
        <f t="shared" si="26"/>
        <v>2024</v>
      </c>
      <c r="CY18" s="214">
        <f t="shared" si="27"/>
        <v>4</v>
      </c>
      <c r="CZ18" s="213">
        <f t="shared" si="28"/>
        <v>2024</v>
      </c>
      <c r="DA18" s="214">
        <f t="shared" si="29"/>
        <v>1</v>
      </c>
      <c r="DB18" s="215">
        <f t="shared" si="30"/>
        <v>2024</v>
      </c>
      <c r="DC18" s="216" t="str">
        <f t="shared" si="31"/>
        <v>- - -</v>
      </c>
      <c r="DD18" s="216" t="str">
        <f t="shared" si="32"/>
        <v>K.Dài</v>
      </c>
      <c r="DE18" s="167">
        <v>7</v>
      </c>
      <c r="DF18" s="167">
        <f t="shared" si="33"/>
        <v>744</v>
      </c>
      <c r="DG18" s="167">
        <f t="shared" si="34"/>
        <v>-23538</v>
      </c>
      <c r="DH18" s="167">
        <f t="shared" si="35"/>
        <v>-1962</v>
      </c>
      <c r="DI18" s="167" t="str">
        <f t="shared" si="36"/>
        <v>Nữ dưới 30</v>
      </c>
      <c r="DJ18" s="167" t="s">
        <v>275</v>
      </c>
      <c r="DK18" s="193" t="e">
        <f>SUM(#REF!)</f>
        <v>#REF!</v>
      </c>
      <c r="DL18" s="208" t="str">
        <f t="shared" si="37"/>
        <v>Đến 30</v>
      </c>
      <c r="DM18" s="217" t="str">
        <f>IF(DN18&gt;0,"TD","--")</f>
        <v>--</v>
      </c>
      <c r="DN18" s="151"/>
      <c r="DO18" s="218"/>
      <c r="DP18" s="217"/>
      <c r="DQ18" s="210"/>
      <c r="DR18" s="219" t="s">
        <v>217</v>
      </c>
      <c r="DS18" s="220">
        <v>6</v>
      </c>
      <c r="DT18" s="221" t="s">
        <v>252</v>
      </c>
      <c r="DU18" s="222"/>
      <c r="DV18" s="223"/>
      <c r="DW18" s="184"/>
      <c r="DX18" s="186" t="s">
        <v>59</v>
      </c>
      <c r="DY18" s="186"/>
      <c r="DZ18" s="186" t="s">
        <v>224</v>
      </c>
      <c r="EA18" s="224" t="s">
        <v>242</v>
      </c>
      <c r="EB18" s="186" t="s">
        <v>226</v>
      </c>
      <c r="EC18" s="225" t="s">
        <v>242</v>
      </c>
      <c r="ED18" s="184">
        <v>2012</v>
      </c>
      <c r="EE18" s="186">
        <f t="shared" si="38"/>
        <v>0</v>
      </c>
      <c r="EF18" s="186" t="str">
        <f t="shared" si="39"/>
        <v>- - -</v>
      </c>
      <c r="EG18" s="186" t="s">
        <v>224</v>
      </c>
      <c r="EH18" s="224" t="s">
        <v>242</v>
      </c>
      <c r="EI18" s="151" t="s">
        <v>226</v>
      </c>
      <c r="EJ18" s="207" t="s">
        <v>242</v>
      </c>
      <c r="EK18" s="226">
        <v>2012</v>
      </c>
      <c r="EL18" s="222">
        <v>5.76</v>
      </c>
      <c r="EM18" s="227" t="str">
        <f t="shared" si="40"/>
        <v>- - -</v>
      </c>
      <c r="EN18" s="227" t="str">
        <f t="shared" si="41"/>
        <v>---</v>
      </c>
      <c r="EO18" s="227"/>
      <c r="EP18" s="227"/>
      <c r="EQ18" s="227"/>
      <c r="ER18" s="227"/>
      <c r="ES18" s="227"/>
      <c r="ET18" s="227"/>
      <c r="EU18" s="227"/>
      <c r="EV18" s="227"/>
      <c r="EW18" s="227"/>
      <c r="EX18" s="227"/>
      <c r="EY18" s="227"/>
      <c r="EZ18" s="227"/>
      <c r="FA18" s="227"/>
      <c r="FB18" s="227"/>
      <c r="FC18" s="227"/>
      <c r="FD18" s="227"/>
      <c r="FE18" s="227"/>
      <c r="FF18" s="227"/>
      <c r="FG18" s="227"/>
      <c r="FH18" s="227"/>
      <c r="FI18" s="227"/>
      <c r="FJ18" s="227"/>
      <c r="FK18" s="228"/>
      <c r="FL18" s="228"/>
      <c r="FM18" s="228"/>
      <c r="FN18" s="228"/>
      <c r="FO18" s="228"/>
    </row>
    <row r="19" spans="1:171" s="229" customFormat="1" ht="24" customHeight="1" x14ac:dyDescent="0.2">
      <c r="A19" s="151">
        <v>187</v>
      </c>
      <c r="B19" s="152">
        <v>4</v>
      </c>
      <c r="C19" s="151"/>
      <c r="D19" s="151" t="str">
        <f t="shared" si="0"/>
        <v>Bà</v>
      </c>
      <c r="E19" s="153" t="s">
        <v>7</v>
      </c>
      <c r="F19" s="151" t="s">
        <v>253</v>
      </c>
      <c r="G19" s="154" t="s">
        <v>191</v>
      </c>
      <c r="H19" s="155" t="s">
        <v>242</v>
      </c>
      <c r="I19" s="156" t="s">
        <v>232</v>
      </c>
      <c r="J19" s="155" t="s">
        <v>242</v>
      </c>
      <c r="K19" s="157">
        <v>1959</v>
      </c>
      <c r="L19" s="158" t="s">
        <v>317</v>
      </c>
      <c r="M19" s="159" t="str">
        <f t="shared" si="1"/>
        <v>VC</v>
      </c>
      <c r="N19" s="160"/>
      <c r="O19" s="161" t="str">
        <f t="shared" si="2"/>
        <v>CVụ</v>
      </c>
      <c r="P19" s="162" t="s">
        <v>167</v>
      </c>
      <c r="Q19" s="163">
        <f>VLOOKUP(P19,'- DLiêu Gốc -'!$C$2:$H$115,2,0)</f>
        <v>1</v>
      </c>
      <c r="R19" s="233"/>
      <c r="S19" s="234" t="s">
        <v>422</v>
      </c>
      <c r="T19" s="164" t="str">
        <f>VLOOKUP(Y19,'- DLiêu Gốc -'!$C$2:$H$60,5,0)</f>
        <v>A3</v>
      </c>
      <c r="U19" s="165" t="str">
        <f>VLOOKUP(Y19,'- DLiêu Gốc -'!$C$2:$H$60,6,0)</f>
        <v>A3.1</v>
      </c>
      <c r="V19" s="235" t="s">
        <v>290</v>
      </c>
      <c r="W19" s="236" t="str">
        <f t="shared" si="3"/>
        <v>Giảng viên cao cấp (hạng I)</v>
      </c>
      <c r="X19" s="237" t="str">
        <f t="shared" si="4"/>
        <v>V.07.01.01</v>
      </c>
      <c r="Y19" s="166" t="s">
        <v>295</v>
      </c>
      <c r="Z19" s="166" t="str">
        <f>VLOOKUP(Y19,'- DLiêu Gốc -'!$C$1:$H$133,2,0)</f>
        <v>V.07.01.01</v>
      </c>
      <c r="AA19" s="167" t="str">
        <f t="shared" si="5"/>
        <v>Lương</v>
      </c>
      <c r="AB19" s="168">
        <v>3</v>
      </c>
      <c r="AC19" s="169" t="str">
        <f>IF(AD19&gt;0,"/")</f>
        <v>/</v>
      </c>
      <c r="AD19" s="170">
        <f>IF(OR(BE19=0.18,BE19=0.2),12,IF(BE19=0.31,10,IF(BE19=0.33,9,IF(BE19=0.34,8,IF(BE19=0.36,6)))))</f>
        <v>6</v>
      </c>
      <c r="AE19" s="171">
        <f>BD19+(AB19-1)*BE19</f>
        <v>6.92</v>
      </c>
      <c r="AF19" s="172"/>
      <c r="AG19" s="172"/>
      <c r="AH19" s="173" t="s">
        <v>224</v>
      </c>
      <c r="AI19" s="174" t="s">
        <v>242</v>
      </c>
      <c r="AJ19" s="175" t="s">
        <v>247</v>
      </c>
      <c r="AK19" s="174" t="s">
        <v>242</v>
      </c>
      <c r="AL19" s="176">
        <v>2016</v>
      </c>
      <c r="AM19" s="177"/>
      <c r="AN19" s="178"/>
      <c r="AO19" s="179">
        <f t="shared" si="6"/>
        <v>4</v>
      </c>
      <c r="AP19" s="180" t="str">
        <f t="shared" si="7"/>
        <v>/</v>
      </c>
      <c r="AQ19" s="181">
        <f t="shared" si="8"/>
        <v>6</v>
      </c>
      <c r="AR19" s="182">
        <f t="shared" si="9"/>
        <v>7.28</v>
      </c>
      <c r="AS19" s="183"/>
      <c r="AT19" s="184" t="s">
        <v>224</v>
      </c>
      <c r="AU19" s="185" t="s">
        <v>242</v>
      </c>
      <c r="AV19" s="186" t="s">
        <v>250</v>
      </c>
      <c r="AW19" s="185" t="s">
        <v>242</v>
      </c>
      <c r="AX19" s="187">
        <v>2019</v>
      </c>
      <c r="AY19" s="188"/>
      <c r="AZ19" s="189" t="s">
        <v>443</v>
      </c>
      <c r="BA19" s="190"/>
      <c r="BB19" s="191">
        <f t="shared" si="10"/>
        <v>3</v>
      </c>
      <c r="BC19" s="192">
        <f t="shared" si="11"/>
        <v>-24232</v>
      </c>
      <c r="BD19" s="192">
        <f>VLOOKUP(Y19,'- DLiêu Gốc -'!$C$1:$F$60,3,0)</f>
        <v>6.2</v>
      </c>
      <c r="BE19" s="193">
        <f>VLOOKUP(Y19,'- DLiêu Gốc -'!$C$1:$F$60,4,0)</f>
        <v>0.36</v>
      </c>
      <c r="BF19" s="194" t="e">
        <f t="shared" si="12"/>
        <v>#VALUE!</v>
      </c>
      <c r="BG19" s="303">
        <v>35</v>
      </c>
      <c r="BH19" s="195" t="s">
        <v>221</v>
      </c>
      <c r="BI19" s="196" t="s">
        <v>224</v>
      </c>
      <c r="BJ19" s="197">
        <v>7</v>
      </c>
      <c r="BK19" s="238" t="s">
        <v>242</v>
      </c>
      <c r="BL19" s="743">
        <v>2019</v>
      </c>
      <c r="BM19" s="239"/>
      <c r="BN19" s="240"/>
      <c r="BO19" s="198"/>
      <c r="BP19" s="241">
        <f t="shared" si="13"/>
        <v>36</v>
      </c>
      <c r="BQ19" s="242" t="s">
        <v>221</v>
      </c>
      <c r="BR19" s="185" t="s">
        <v>224</v>
      </c>
      <c r="BS19" s="243" t="s">
        <v>230</v>
      </c>
      <c r="BT19" s="222" t="s">
        <v>242</v>
      </c>
      <c r="BU19" s="199">
        <v>2020</v>
      </c>
      <c r="BV19" s="199"/>
      <c r="BW19" s="200"/>
      <c r="BX19" s="201"/>
      <c r="BY19" s="193" t="e">
        <f t="shared" si="14"/>
        <v>#VALUE!</v>
      </c>
      <c r="BZ19" s="202" t="str">
        <f t="shared" si="15"/>
        <v>- - -</v>
      </c>
      <c r="CA19" s="203" t="str">
        <f t="shared" ref="CA19:CA24" si="42">IF(OR(S19="Ban Tổ chức - Cán bộ",S19="Văn phòng Học viện",S19="Phó Giám đốc Thường trực Học viện",S19="Phó Giám đốc Học viện"),"Chánh Văn phòng Học viện, Trưởng Ban Tổ chức - Cán bộ",IF(OR(S19="Trung tâm Ngoại ngữ",S19="Trung tâm Tin học hành chính và Công nghệ thông tin",S19="Trung tâm Tin học - Thư viện",S19="Phân viện khu vực Tây Nguyên"),"Chánh Văn phòng Học viện, Trưởng Ban Tổ chức - Cán bộ, "&amp;CONCATENATE("Giám đốc ",S19),IF(S19="Tạp chí Quản lý nhà nước","Chánh Văn phòng Học viện, Trưởng Ban Tổ chức - Cán bộ, "&amp;CONCATENATE("Tổng Biên tập ",S19),IF(S19="Văn phòng Đảng uỷ Học viện","Chánh Văn phòng Học viện, Trưởng Ban Tổ chức - Cán bộ, "&amp;CONCATENATE("Chánh",S19),IF(S19="Viện Nghiên cứu Khoa học hành chính","Chánh Văn phòng Học viện, Trưởng Ban Tổ chức - Cán bộ, "&amp;CONCATENATE("Viện Trưởng ",S19),IF(OR(S19="Cơ sở Học viện Hành chính Quốc gia khu vực miền Trung",S19="Cơ sở Học viện Hành chính Quốc gia tại Thành phố Hồ Chí Minh"),"Chánh Văn phòng Học viện, Trưởng Ban Tổ chức - Cán bộ, "&amp;CONCATENATE("Thủ trưởng ",S19),"Chánh Văn phòng Học viện, Trưởng Ban Tổ chức - Cán bộ, "&amp;CONCATENATE("Trưởng ",S19)))))))</f>
        <v>Chánh Văn phòng Học viện, Trưởng Ban Tổ chức - Cán bộ, Trưởng Khoa Nhà nước - Pháp luật và Lý luận cơ sở</v>
      </c>
      <c r="CB19" s="204" t="str">
        <f t="shared" si="16"/>
        <v>A</v>
      </c>
      <c r="CC19" s="167" t="str">
        <f t="shared" si="17"/>
        <v>=&gt; s</v>
      </c>
      <c r="CD19" s="151">
        <f t="shared" si="18"/>
        <v>24256</v>
      </c>
      <c r="CE19" s="151" t="str">
        <f t="shared" si="19"/>
        <v>S</v>
      </c>
      <c r="CF19" s="205">
        <v>2013</v>
      </c>
      <c r="CG19" s="151" t="s">
        <v>293</v>
      </c>
      <c r="CH19" s="206">
        <v>2009</v>
      </c>
      <c r="CI19" s="151" t="s">
        <v>78</v>
      </c>
      <c r="CJ19" s="207" t="str">
        <f t="shared" si="20"/>
        <v>Cùg Ng</v>
      </c>
      <c r="CK19" s="208" t="str">
        <f t="shared" si="21"/>
        <v>NN</v>
      </c>
      <c r="CL19" s="209">
        <v>5</v>
      </c>
      <c r="CM19" s="208">
        <v>2012</v>
      </c>
      <c r="CN19" s="210"/>
      <c r="CO19" s="207"/>
      <c r="CP19" s="208" t="str">
        <f t="shared" si="22"/>
        <v>- - -</v>
      </c>
      <c r="CQ19" s="209"/>
      <c r="CR19" s="208"/>
      <c r="CS19" s="210"/>
      <c r="CT19" s="211"/>
      <c r="CU19" s="212" t="str">
        <f t="shared" si="23"/>
        <v>---</v>
      </c>
      <c r="CV19" s="213" t="str">
        <f t="shared" si="24"/>
        <v>/-/ /-/</v>
      </c>
      <c r="CW19" s="214">
        <f t="shared" si="25"/>
        <v>1</v>
      </c>
      <c r="CX19" s="213">
        <f t="shared" si="26"/>
        <v>2022</v>
      </c>
      <c r="CY19" s="214">
        <f t="shared" si="27"/>
        <v>10</v>
      </c>
      <c r="CZ19" s="213">
        <f t="shared" si="28"/>
        <v>2021</v>
      </c>
      <c r="DA19" s="214">
        <f t="shared" si="29"/>
        <v>7</v>
      </c>
      <c r="DB19" s="215">
        <f t="shared" si="30"/>
        <v>2021</v>
      </c>
      <c r="DC19" s="216" t="str">
        <f t="shared" si="31"/>
        <v>- - -</v>
      </c>
      <c r="DD19" s="216" t="str">
        <f t="shared" si="32"/>
        <v>K.Dài</v>
      </c>
      <c r="DE19" s="167">
        <v>7</v>
      </c>
      <c r="DF19" s="167">
        <f t="shared" si="33"/>
        <v>744</v>
      </c>
      <c r="DG19" s="167">
        <f t="shared" si="34"/>
        <v>-23508</v>
      </c>
      <c r="DH19" s="167">
        <f t="shared" si="35"/>
        <v>-1959</v>
      </c>
      <c r="DI19" s="167" t="str">
        <f t="shared" si="36"/>
        <v>Nữ dưới 30</v>
      </c>
      <c r="DJ19" s="167"/>
      <c r="DK19" s="193"/>
      <c r="DL19" s="208" t="str">
        <f t="shared" si="37"/>
        <v>Đến 30</v>
      </c>
      <c r="DM19" s="217" t="str">
        <f>IF(DN19&gt;0,"TD","--")</f>
        <v>--</v>
      </c>
      <c r="DN19" s="151"/>
      <c r="DO19" s="218"/>
      <c r="DP19" s="217"/>
      <c r="DQ19" s="210"/>
      <c r="DR19" s="219" t="s">
        <v>217</v>
      </c>
      <c r="DS19" s="220">
        <v>6</v>
      </c>
      <c r="DT19" s="221" t="s">
        <v>244</v>
      </c>
      <c r="DU19" s="222" t="s">
        <v>276</v>
      </c>
      <c r="DV19" s="223" t="s">
        <v>37</v>
      </c>
      <c r="DW19" s="184"/>
      <c r="DX19" s="186" t="s">
        <v>54</v>
      </c>
      <c r="DY19" s="186"/>
      <c r="DZ19" s="186" t="s">
        <v>224</v>
      </c>
      <c r="EA19" s="224" t="s">
        <v>242</v>
      </c>
      <c r="EB19" s="186">
        <v>10</v>
      </c>
      <c r="EC19" s="225" t="s">
        <v>242</v>
      </c>
      <c r="ED19" s="184">
        <v>2013</v>
      </c>
      <c r="EE19" s="186">
        <f t="shared" si="38"/>
        <v>0</v>
      </c>
      <c r="EF19" s="186" t="str">
        <f t="shared" si="39"/>
        <v>- - -</v>
      </c>
      <c r="EG19" s="186" t="s">
        <v>224</v>
      </c>
      <c r="EH19" s="224" t="s">
        <v>242</v>
      </c>
      <c r="EI19" s="151">
        <v>10</v>
      </c>
      <c r="EJ19" s="207" t="s">
        <v>242</v>
      </c>
      <c r="EK19" s="226">
        <v>2013</v>
      </c>
      <c r="EL19" s="222">
        <v>6.1</v>
      </c>
      <c r="EM19" s="227" t="str">
        <f t="shared" si="40"/>
        <v>- - -</v>
      </c>
      <c r="EN19" s="227" t="str">
        <f t="shared" si="41"/>
        <v>---</v>
      </c>
      <c r="EO19" s="227"/>
      <c r="EP19" s="227"/>
      <c r="EQ19" s="227"/>
      <c r="ER19" s="227"/>
      <c r="ES19" s="227"/>
      <c r="ET19" s="227"/>
      <c r="EU19" s="227"/>
      <c r="EV19" s="227"/>
      <c r="EW19" s="227"/>
      <c r="EX19" s="227"/>
      <c r="EY19" s="227"/>
      <c r="EZ19" s="227"/>
      <c r="FA19" s="227"/>
      <c r="FB19" s="227"/>
      <c r="FC19" s="227"/>
      <c r="FD19" s="227"/>
      <c r="FE19" s="227"/>
      <c r="FF19" s="227"/>
      <c r="FG19" s="227"/>
      <c r="FH19" s="227"/>
      <c r="FI19" s="227"/>
      <c r="FJ19" s="227"/>
      <c r="FK19" s="228"/>
      <c r="FL19" s="228"/>
      <c r="FM19" s="228"/>
      <c r="FN19" s="228"/>
      <c r="FO19" s="228"/>
    </row>
    <row r="20" spans="1:171" s="229" customFormat="1" ht="24" customHeight="1" x14ac:dyDescent="0.2">
      <c r="A20" s="151">
        <v>275</v>
      </c>
      <c r="B20" s="152">
        <v>5</v>
      </c>
      <c r="C20" s="151"/>
      <c r="D20" s="151" t="str">
        <f t="shared" si="0"/>
        <v>Bà</v>
      </c>
      <c r="E20" s="153" t="s">
        <v>13</v>
      </c>
      <c r="F20" s="151" t="s">
        <v>253</v>
      </c>
      <c r="G20" s="154" t="s">
        <v>247</v>
      </c>
      <c r="H20" s="155" t="s">
        <v>242</v>
      </c>
      <c r="I20" s="156" t="s">
        <v>248</v>
      </c>
      <c r="J20" s="155" t="s">
        <v>242</v>
      </c>
      <c r="K20" s="157" t="s">
        <v>209</v>
      </c>
      <c r="L20" s="158" t="s">
        <v>317</v>
      </c>
      <c r="M20" s="159" t="str">
        <f t="shared" si="1"/>
        <v>VC</v>
      </c>
      <c r="N20" s="160"/>
      <c r="O20" s="161" t="e">
        <f t="shared" si="2"/>
        <v>#N/A</v>
      </c>
      <c r="P20" s="162"/>
      <c r="Q20" s="163" t="e">
        <f>VLOOKUP(P20,'- DLiêu Gốc -'!$C$2:$H$115,2,0)</f>
        <v>#N/A</v>
      </c>
      <c r="R20" s="233" t="s">
        <v>50</v>
      </c>
      <c r="S20" s="234" t="s">
        <v>424</v>
      </c>
      <c r="T20" s="164" t="str">
        <f>VLOOKUP(Y20,'- DLiêu Gốc -'!$C$2:$H$60,5,0)</f>
        <v>A1</v>
      </c>
      <c r="U20" s="165" t="str">
        <f>VLOOKUP(Y20,'- DLiêu Gốc -'!$C$2:$H$60,6,0)</f>
        <v>- - -</v>
      </c>
      <c r="V20" s="235" t="s">
        <v>290</v>
      </c>
      <c r="W20" s="236" t="str">
        <f t="shared" si="3"/>
        <v>Giảng viên (hạng III)</v>
      </c>
      <c r="X20" s="237" t="str">
        <f t="shared" si="4"/>
        <v>V.07.01.03</v>
      </c>
      <c r="Y20" s="166" t="s">
        <v>296</v>
      </c>
      <c r="Z20" s="166" t="str">
        <f>VLOOKUP(Y20,'- DLiêu Gốc -'!$C$1:$H$133,2,0)</f>
        <v>V.07.01.03</v>
      </c>
      <c r="AA20" s="167" t="str">
        <f t="shared" si="5"/>
        <v>Lương</v>
      </c>
      <c r="AB20" s="168">
        <v>6</v>
      </c>
      <c r="AC20" s="169" t="s">
        <v>242</v>
      </c>
      <c r="AD20" s="170">
        <v>9</v>
      </c>
      <c r="AE20" s="171">
        <v>3.99</v>
      </c>
      <c r="AF20" s="172"/>
      <c r="AG20" s="172"/>
      <c r="AH20" s="173" t="s">
        <v>224</v>
      </c>
      <c r="AI20" s="174" t="s">
        <v>242</v>
      </c>
      <c r="AJ20" s="175" t="s">
        <v>230</v>
      </c>
      <c r="AK20" s="174" t="s">
        <v>242</v>
      </c>
      <c r="AL20" s="176">
        <v>2016</v>
      </c>
      <c r="AM20" s="177"/>
      <c r="AN20" s="178"/>
      <c r="AO20" s="179">
        <f t="shared" si="6"/>
        <v>7</v>
      </c>
      <c r="AP20" s="180" t="str">
        <f t="shared" si="7"/>
        <v>/</v>
      </c>
      <c r="AQ20" s="181">
        <f t="shared" si="8"/>
        <v>9</v>
      </c>
      <c r="AR20" s="182">
        <f t="shared" si="9"/>
        <v>4.32</v>
      </c>
      <c r="AS20" s="183"/>
      <c r="AT20" s="184" t="s">
        <v>224</v>
      </c>
      <c r="AU20" s="185" t="s">
        <v>242</v>
      </c>
      <c r="AV20" s="186" t="s">
        <v>230</v>
      </c>
      <c r="AW20" s="185" t="s">
        <v>242</v>
      </c>
      <c r="AX20" s="187">
        <v>2019</v>
      </c>
      <c r="AY20" s="188"/>
      <c r="AZ20" s="189"/>
      <c r="BA20" s="190"/>
      <c r="BB20" s="191">
        <f t="shared" si="10"/>
        <v>3</v>
      </c>
      <c r="BC20" s="192">
        <f t="shared" si="11"/>
        <v>-24235</v>
      </c>
      <c r="BD20" s="192">
        <f>VLOOKUP(Y20,'- DLiêu Gốc -'!$C$1:$F$60,3,0)</f>
        <v>2.34</v>
      </c>
      <c r="BE20" s="193">
        <f>VLOOKUP(Y20,'- DLiêu Gốc -'!$C$1:$F$60,4,0)</f>
        <v>0.33</v>
      </c>
      <c r="BF20" s="194" t="e">
        <f t="shared" si="12"/>
        <v>#VALUE!</v>
      </c>
      <c r="BG20" s="303">
        <v>15</v>
      </c>
      <c r="BH20" s="195" t="s">
        <v>221</v>
      </c>
      <c r="BI20" s="196" t="s">
        <v>224</v>
      </c>
      <c r="BJ20" s="197">
        <v>7</v>
      </c>
      <c r="BK20" s="238" t="s">
        <v>242</v>
      </c>
      <c r="BL20" s="743">
        <v>2019</v>
      </c>
      <c r="BM20" s="239"/>
      <c r="BN20" s="240"/>
      <c r="BO20" s="198"/>
      <c r="BP20" s="241">
        <f t="shared" si="13"/>
        <v>16</v>
      </c>
      <c r="BQ20" s="242" t="s">
        <v>221</v>
      </c>
      <c r="BR20" s="185" t="s">
        <v>224</v>
      </c>
      <c r="BS20" s="243" t="s">
        <v>230</v>
      </c>
      <c r="BT20" s="222" t="s">
        <v>242</v>
      </c>
      <c r="BU20" s="199">
        <v>2020</v>
      </c>
      <c r="BV20" s="199"/>
      <c r="BW20" s="200"/>
      <c r="BX20" s="201"/>
      <c r="BY20" s="193" t="e">
        <f t="shared" si="14"/>
        <v>#VALUE!</v>
      </c>
      <c r="BZ20" s="202" t="str">
        <f t="shared" si="15"/>
        <v>- - -</v>
      </c>
      <c r="CA20" s="203" t="str">
        <f t="shared" si="42"/>
        <v>Chánh Văn phòng Học viện, Trưởng Ban Tổ chức - Cán bộ, Trưởng Khoa Quản lý nhà nước về Kinh tế và Tài chính công</v>
      </c>
      <c r="CB20" s="204" t="str">
        <f t="shared" si="16"/>
        <v>A</v>
      </c>
      <c r="CC20" s="167" t="str">
        <f t="shared" si="17"/>
        <v>=&gt; s</v>
      </c>
      <c r="CD20" s="151">
        <f t="shared" si="18"/>
        <v>24259</v>
      </c>
      <c r="CE20" s="151" t="str">
        <f t="shared" si="19"/>
        <v>---</v>
      </c>
      <c r="CF20" s="205"/>
      <c r="CG20" s="151"/>
      <c r="CH20" s="206"/>
      <c r="CI20" s="151"/>
      <c r="CJ20" s="207" t="str">
        <f t="shared" si="20"/>
        <v>- - -</v>
      </c>
      <c r="CK20" s="208" t="str">
        <f t="shared" si="21"/>
        <v>- - -</v>
      </c>
      <c r="CL20" s="209"/>
      <c r="CM20" s="208"/>
      <c r="CN20" s="210"/>
      <c r="CO20" s="207"/>
      <c r="CP20" s="208" t="str">
        <f t="shared" si="22"/>
        <v>- - -</v>
      </c>
      <c r="CQ20" s="209"/>
      <c r="CR20" s="208"/>
      <c r="CS20" s="210"/>
      <c r="CT20" s="211"/>
      <c r="CU20" s="212" t="str">
        <f t="shared" si="23"/>
        <v>---</v>
      </c>
      <c r="CV20" s="213" t="str">
        <f t="shared" si="24"/>
        <v>/-/ /-/</v>
      </c>
      <c r="CW20" s="214">
        <f t="shared" si="25"/>
        <v>12</v>
      </c>
      <c r="CX20" s="213">
        <f t="shared" si="26"/>
        <v>2032</v>
      </c>
      <c r="CY20" s="214">
        <f t="shared" si="27"/>
        <v>9</v>
      </c>
      <c r="CZ20" s="213">
        <f t="shared" si="28"/>
        <v>2032</v>
      </c>
      <c r="DA20" s="214">
        <f t="shared" si="29"/>
        <v>6</v>
      </c>
      <c r="DB20" s="215">
        <f t="shared" si="30"/>
        <v>2032</v>
      </c>
      <c r="DC20" s="216" t="str">
        <f t="shared" si="31"/>
        <v>- - -</v>
      </c>
      <c r="DD20" s="216" t="str">
        <f t="shared" si="32"/>
        <v>. .</v>
      </c>
      <c r="DE20" s="167"/>
      <c r="DF20" s="167">
        <f t="shared" si="33"/>
        <v>660</v>
      </c>
      <c r="DG20" s="167">
        <f t="shared" si="34"/>
        <v>-23723</v>
      </c>
      <c r="DH20" s="167">
        <f t="shared" si="35"/>
        <v>-1977</v>
      </c>
      <c r="DI20" s="167" t="str">
        <f t="shared" si="36"/>
        <v>Nữ dưới 30</v>
      </c>
      <c r="DJ20" s="167"/>
      <c r="DK20" s="193"/>
      <c r="DL20" s="208" t="str">
        <f t="shared" si="37"/>
        <v>Đến 30</v>
      </c>
      <c r="DM20" s="217" t="str">
        <f>IF(DN20&gt;0,"TD","--")</f>
        <v>--</v>
      </c>
      <c r="DN20" s="151"/>
      <c r="DO20" s="218"/>
      <c r="DP20" s="217"/>
      <c r="DQ20" s="210"/>
      <c r="DR20" s="219"/>
      <c r="DS20" s="220"/>
      <c r="DT20" s="221"/>
      <c r="DU20" s="222"/>
      <c r="DV20" s="223"/>
      <c r="DW20" s="184" t="s">
        <v>50</v>
      </c>
      <c r="DX20" s="186" t="s">
        <v>57</v>
      </c>
      <c r="DY20" s="186" t="s">
        <v>50</v>
      </c>
      <c r="DZ20" s="186" t="s">
        <v>224</v>
      </c>
      <c r="EA20" s="224" t="s">
        <v>242</v>
      </c>
      <c r="EB20" s="186" t="s">
        <v>230</v>
      </c>
      <c r="EC20" s="225" t="s">
        <v>242</v>
      </c>
      <c r="ED20" s="184">
        <v>2013</v>
      </c>
      <c r="EE20" s="186">
        <f t="shared" si="38"/>
        <v>0</v>
      </c>
      <c r="EF20" s="186" t="str">
        <f t="shared" si="39"/>
        <v>- - -</v>
      </c>
      <c r="EG20" s="186" t="s">
        <v>224</v>
      </c>
      <c r="EH20" s="224" t="s">
        <v>242</v>
      </c>
      <c r="EI20" s="151" t="s">
        <v>230</v>
      </c>
      <c r="EJ20" s="207" t="s">
        <v>242</v>
      </c>
      <c r="EK20" s="226">
        <v>2013</v>
      </c>
      <c r="EL20" s="222"/>
      <c r="EM20" s="227" t="str">
        <f t="shared" si="40"/>
        <v>- - -</v>
      </c>
      <c r="EN20" s="227" t="str">
        <f t="shared" si="41"/>
        <v>---</v>
      </c>
      <c r="EO20" s="227"/>
      <c r="EP20" s="227"/>
      <c r="EQ20" s="227"/>
      <c r="ER20" s="227"/>
      <c r="ES20" s="227"/>
      <c r="ET20" s="227"/>
      <c r="EU20" s="227"/>
      <c r="EV20" s="227"/>
      <c r="EW20" s="227"/>
      <c r="EX20" s="227"/>
      <c r="EY20" s="227"/>
      <c r="EZ20" s="227"/>
      <c r="FA20" s="227"/>
      <c r="FB20" s="227"/>
      <c r="FC20" s="227"/>
      <c r="FD20" s="227"/>
      <c r="FE20" s="227"/>
      <c r="FF20" s="227"/>
      <c r="FG20" s="227"/>
      <c r="FH20" s="227"/>
      <c r="FI20" s="227"/>
      <c r="FJ20" s="227"/>
      <c r="FK20" s="228"/>
      <c r="FL20" s="228"/>
      <c r="FM20" s="228"/>
      <c r="FN20" s="228"/>
      <c r="FO20" s="228"/>
    </row>
    <row r="21" spans="1:171" s="229" customFormat="1" ht="24" customHeight="1" x14ac:dyDescent="0.2">
      <c r="A21" s="151">
        <v>283</v>
      </c>
      <c r="B21" s="152">
        <v>6</v>
      </c>
      <c r="C21" s="151"/>
      <c r="D21" s="151" t="str">
        <f t="shared" si="0"/>
        <v>Bà</v>
      </c>
      <c r="E21" s="153" t="s">
        <v>67</v>
      </c>
      <c r="F21" s="151" t="s">
        <v>253</v>
      </c>
      <c r="G21" s="154" t="s">
        <v>247</v>
      </c>
      <c r="H21" s="155" t="s">
        <v>242</v>
      </c>
      <c r="I21" s="156" t="s">
        <v>229</v>
      </c>
      <c r="J21" s="155" t="s">
        <v>242</v>
      </c>
      <c r="K21" s="157">
        <v>1975</v>
      </c>
      <c r="L21" s="158" t="s">
        <v>317</v>
      </c>
      <c r="M21" s="159" t="str">
        <f t="shared" si="1"/>
        <v>VC</v>
      </c>
      <c r="N21" s="160"/>
      <c r="O21" s="161" t="str">
        <f t="shared" si="2"/>
        <v>CVụ</v>
      </c>
      <c r="P21" s="162" t="s">
        <v>260</v>
      </c>
      <c r="Q21" s="163">
        <f>VLOOKUP(P21,'- DLiêu Gốc -'!$C$2:$H$115,2,0)</f>
        <v>0.8</v>
      </c>
      <c r="R21" s="233"/>
      <c r="S21" s="234" t="s">
        <v>426</v>
      </c>
      <c r="T21" s="164" t="str">
        <f>VLOOKUP(Y21,'- DLiêu Gốc -'!$C$2:$H$60,5,0)</f>
        <v>A3</v>
      </c>
      <c r="U21" s="165" t="str">
        <f>VLOOKUP(Y21,'- DLiêu Gốc -'!$C$2:$H$60,6,0)</f>
        <v>A3.1</v>
      </c>
      <c r="V21" s="235" t="s">
        <v>290</v>
      </c>
      <c r="W21" s="236" t="str">
        <f t="shared" si="3"/>
        <v>Giảng viên cao cấp (hạng I)</v>
      </c>
      <c r="X21" s="237" t="str">
        <f t="shared" si="4"/>
        <v>V.07.01.01</v>
      </c>
      <c r="Y21" s="166" t="s">
        <v>295</v>
      </c>
      <c r="Z21" s="166" t="str">
        <f>VLOOKUP(Y21,'- DLiêu Gốc -'!$C$1:$H$133,2,0)</f>
        <v>V.07.01.01</v>
      </c>
      <c r="AA21" s="167" t="str">
        <f t="shared" si="5"/>
        <v>Lương</v>
      </c>
      <c r="AB21" s="168">
        <v>0</v>
      </c>
      <c r="AC21" s="169" t="str">
        <f>IF(AD21&gt;0,"/")</f>
        <v>/</v>
      </c>
      <c r="AD21" s="170">
        <v>6</v>
      </c>
      <c r="AE21" s="171">
        <f>BD21+(AB21-1)*BE21</f>
        <v>5.84</v>
      </c>
      <c r="AF21" s="172"/>
      <c r="AG21" s="172"/>
      <c r="AH21" s="173"/>
      <c r="AI21" s="174" t="s">
        <v>242</v>
      </c>
      <c r="AJ21" s="175"/>
      <c r="AK21" s="174" t="s">
        <v>242</v>
      </c>
      <c r="AL21" s="176"/>
      <c r="AM21" s="177"/>
      <c r="AN21" s="178"/>
      <c r="AO21" s="179">
        <f t="shared" si="6"/>
        <v>1</v>
      </c>
      <c r="AP21" s="180" t="str">
        <f t="shared" si="7"/>
        <v>/</v>
      </c>
      <c r="AQ21" s="181">
        <f t="shared" si="8"/>
        <v>6</v>
      </c>
      <c r="AR21" s="182">
        <f t="shared" si="9"/>
        <v>6.2</v>
      </c>
      <c r="AS21" s="183"/>
      <c r="AT21" s="184" t="s">
        <v>224</v>
      </c>
      <c r="AU21" s="185" t="s">
        <v>242</v>
      </c>
      <c r="AV21" s="186" t="s">
        <v>227</v>
      </c>
      <c r="AW21" s="185" t="s">
        <v>242</v>
      </c>
      <c r="AX21" s="187">
        <v>2018</v>
      </c>
      <c r="AY21" s="188"/>
      <c r="AZ21" s="189"/>
      <c r="BA21" s="190"/>
      <c r="BB21" s="191">
        <f t="shared" si="10"/>
        <v>3</v>
      </c>
      <c r="BC21" s="192">
        <f t="shared" si="11"/>
        <v>-24222</v>
      </c>
      <c r="BD21" s="192">
        <f>VLOOKUP(Y21,'- DLiêu Gốc -'!$C$1:$F$60,3,0)</f>
        <v>6.2</v>
      </c>
      <c r="BE21" s="193">
        <f>VLOOKUP(Y21,'- DLiêu Gốc -'!$C$1:$F$60,4,0)</f>
        <v>0.36</v>
      </c>
      <c r="BF21" s="194" t="e">
        <f t="shared" si="12"/>
        <v>#VALUE!</v>
      </c>
      <c r="BG21" s="303">
        <v>8</v>
      </c>
      <c r="BH21" s="195" t="s">
        <v>221</v>
      </c>
      <c r="BI21" s="196" t="s">
        <v>224</v>
      </c>
      <c r="BJ21" s="197" t="s">
        <v>230</v>
      </c>
      <c r="BK21" s="238" t="s">
        <v>242</v>
      </c>
      <c r="BL21" s="743">
        <v>2019</v>
      </c>
      <c r="BM21" s="239"/>
      <c r="BN21" s="240"/>
      <c r="BO21" s="198"/>
      <c r="BP21" s="241">
        <f t="shared" si="13"/>
        <v>9</v>
      </c>
      <c r="BQ21" s="242" t="s">
        <v>221</v>
      </c>
      <c r="BR21" s="185" t="s">
        <v>224</v>
      </c>
      <c r="BS21" s="243" t="s">
        <v>230</v>
      </c>
      <c r="BT21" s="222" t="s">
        <v>242</v>
      </c>
      <c r="BU21" s="199">
        <v>2020</v>
      </c>
      <c r="BV21" s="199"/>
      <c r="BW21" s="200"/>
      <c r="BX21" s="201"/>
      <c r="BY21" s="193" t="e">
        <f t="shared" si="14"/>
        <v>#VALUE!</v>
      </c>
      <c r="BZ21" s="202" t="str">
        <f t="shared" si="15"/>
        <v>- - -</v>
      </c>
      <c r="CA21" s="203" t="str">
        <f t="shared" si="42"/>
        <v>Chánh Văn phòng Học viện, Trưởng Ban Tổ chức - Cán bộ, Trưởng Trung tâm Ngoại ngữ - Tin học và Thông tin - Thư viện</v>
      </c>
      <c r="CB21" s="204" t="str">
        <f t="shared" si="16"/>
        <v>A</v>
      </c>
      <c r="CC21" s="167" t="str">
        <f t="shared" si="17"/>
        <v>=&gt; s</v>
      </c>
      <c r="CD21" s="151">
        <f t="shared" si="18"/>
        <v>24246</v>
      </c>
      <c r="CE21" s="151" t="str">
        <f t="shared" si="19"/>
        <v>---</v>
      </c>
      <c r="CF21" s="205"/>
      <c r="CG21" s="151"/>
      <c r="CH21" s="206"/>
      <c r="CI21" s="151"/>
      <c r="CJ21" s="207" t="str">
        <f t="shared" si="20"/>
        <v>- - -</v>
      </c>
      <c r="CK21" s="208" t="str">
        <f t="shared" si="21"/>
        <v>NN</v>
      </c>
      <c r="CL21" s="209">
        <v>1</v>
      </c>
      <c r="CM21" s="208">
        <v>2018</v>
      </c>
      <c r="CN21" s="210"/>
      <c r="CO21" s="207"/>
      <c r="CP21" s="208" t="str">
        <f t="shared" si="22"/>
        <v>- - -</v>
      </c>
      <c r="CQ21" s="209"/>
      <c r="CR21" s="208"/>
      <c r="CS21" s="210"/>
      <c r="CT21" s="211"/>
      <c r="CU21" s="212" t="str">
        <f t="shared" si="23"/>
        <v>---</v>
      </c>
      <c r="CV21" s="213" t="str">
        <f t="shared" si="24"/>
        <v>/-/ /-/</v>
      </c>
      <c r="CW21" s="214">
        <f t="shared" si="25"/>
        <v>4</v>
      </c>
      <c r="CX21" s="213">
        <f t="shared" si="26"/>
        <v>2030</v>
      </c>
      <c r="CY21" s="214">
        <f t="shared" si="27"/>
        <v>1</v>
      </c>
      <c r="CZ21" s="213">
        <f t="shared" si="28"/>
        <v>2030</v>
      </c>
      <c r="DA21" s="214">
        <f t="shared" si="29"/>
        <v>10</v>
      </c>
      <c r="DB21" s="215">
        <f t="shared" si="30"/>
        <v>2029</v>
      </c>
      <c r="DC21" s="216" t="str">
        <f t="shared" si="31"/>
        <v>- - -</v>
      </c>
      <c r="DD21" s="216" t="str">
        <f t="shared" si="32"/>
        <v>. .</v>
      </c>
      <c r="DE21" s="167"/>
      <c r="DF21" s="167">
        <f t="shared" si="33"/>
        <v>660</v>
      </c>
      <c r="DG21" s="167">
        <f t="shared" si="34"/>
        <v>-23691</v>
      </c>
      <c r="DH21" s="167">
        <f t="shared" si="35"/>
        <v>-1975</v>
      </c>
      <c r="DI21" s="167" t="str">
        <f t="shared" si="36"/>
        <v>Nữ dưới 30</v>
      </c>
      <c r="DJ21" s="167"/>
      <c r="DK21" s="193"/>
      <c r="DL21" s="208" t="str">
        <f t="shared" si="37"/>
        <v>Đến 30</v>
      </c>
      <c r="DM21" s="217"/>
      <c r="DN21" s="151"/>
      <c r="DO21" s="218"/>
      <c r="DP21" s="217"/>
      <c r="DQ21" s="210"/>
      <c r="DR21" s="219"/>
      <c r="DS21" s="220"/>
      <c r="DT21" s="221"/>
      <c r="DU21" s="222"/>
      <c r="DV21" s="223"/>
      <c r="DW21" s="184"/>
      <c r="DX21" s="186" t="s">
        <v>66</v>
      </c>
      <c r="DY21" s="186"/>
      <c r="DZ21" s="186" t="s">
        <v>224</v>
      </c>
      <c r="EA21" s="224" t="s">
        <v>242</v>
      </c>
      <c r="EB21" s="186" t="s">
        <v>224</v>
      </c>
      <c r="EC21" s="225" t="s">
        <v>242</v>
      </c>
      <c r="ED21" s="184">
        <v>2013</v>
      </c>
      <c r="EE21" s="186">
        <f t="shared" si="38"/>
        <v>0</v>
      </c>
      <c r="EF21" s="186" t="str">
        <f t="shared" si="39"/>
        <v>- - -</v>
      </c>
      <c r="EG21" s="186" t="s">
        <v>224</v>
      </c>
      <c r="EH21" s="224" t="s">
        <v>242</v>
      </c>
      <c r="EI21" s="151" t="s">
        <v>224</v>
      </c>
      <c r="EJ21" s="207" t="s">
        <v>242</v>
      </c>
      <c r="EK21" s="226">
        <v>2013</v>
      </c>
      <c r="EL21" s="222"/>
      <c r="EM21" s="227">
        <f t="shared" si="40"/>
        <v>5.5200000000000005</v>
      </c>
      <c r="EN21" s="227" t="str">
        <f t="shared" si="41"/>
        <v>---</v>
      </c>
      <c r="EO21" s="227"/>
      <c r="EP21" s="227"/>
      <c r="EQ21" s="227"/>
      <c r="ER21" s="227"/>
      <c r="ES21" s="227"/>
      <c r="ET21" s="227"/>
      <c r="EU21" s="227"/>
      <c r="EV21" s="227"/>
      <c r="EW21" s="227"/>
      <c r="EX21" s="227"/>
      <c r="EY21" s="227"/>
      <c r="EZ21" s="227"/>
      <c r="FA21" s="227"/>
      <c r="FB21" s="227"/>
      <c r="FC21" s="227"/>
      <c r="FD21" s="227"/>
      <c r="FE21" s="227"/>
      <c r="FF21" s="227"/>
      <c r="FG21" s="227"/>
      <c r="FH21" s="227"/>
      <c r="FI21" s="227"/>
      <c r="FJ21" s="227"/>
      <c r="FK21" s="228"/>
      <c r="FL21" s="228"/>
      <c r="FM21" s="228"/>
      <c r="FN21" s="228"/>
      <c r="FO21" s="228"/>
    </row>
    <row r="22" spans="1:171" s="229" customFormat="1" ht="24" customHeight="1" x14ac:dyDescent="0.2">
      <c r="A22" s="151">
        <v>347</v>
      </c>
      <c r="B22" s="152">
        <v>7</v>
      </c>
      <c r="C22" s="151"/>
      <c r="D22" s="151" t="str">
        <f t="shared" si="0"/>
        <v>Bà</v>
      </c>
      <c r="E22" s="153" t="s">
        <v>16</v>
      </c>
      <c r="F22" s="151" t="s">
        <v>253</v>
      </c>
      <c r="G22" s="154" t="s">
        <v>195</v>
      </c>
      <c r="H22" s="155" t="s">
        <v>242</v>
      </c>
      <c r="I22" s="156">
        <v>8</v>
      </c>
      <c r="J22" s="155" t="s">
        <v>242</v>
      </c>
      <c r="K22" s="157">
        <v>1979</v>
      </c>
      <c r="L22" s="158" t="s">
        <v>317</v>
      </c>
      <c r="M22" s="159" t="str">
        <f t="shared" si="1"/>
        <v>VC</v>
      </c>
      <c r="N22" s="160"/>
      <c r="O22" s="161" t="e">
        <f t="shared" si="2"/>
        <v>#N/A</v>
      </c>
      <c r="P22" s="162"/>
      <c r="Q22" s="163" t="e">
        <f>VLOOKUP(P22,'- DLiêu Gốc -'!$C$2:$H$115,2,0)</f>
        <v>#N/A</v>
      </c>
      <c r="R22" s="233" t="s">
        <v>213</v>
      </c>
      <c r="S22" s="234" t="s">
        <v>60</v>
      </c>
      <c r="T22" s="164" t="str">
        <f>VLOOKUP(Y22,'- DLiêu Gốc -'!$C$2:$H$60,5,0)</f>
        <v>A1</v>
      </c>
      <c r="U22" s="165" t="str">
        <f>VLOOKUP(Y22,'- DLiêu Gốc -'!$C$2:$H$60,6,0)</f>
        <v>- - -</v>
      </c>
      <c r="V22" s="235" t="s">
        <v>290</v>
      </c>
      <c r="W22" s="236" t="str">
        <f t="shared" si="3"/>
        <v>Giảng viên (hạng III)</v>
      </c>
      <c r="X22" s="237" t="str">
        <f t="shared" si="4"/>
        <v>V.07.01.03</v>
      </c>
      <c r="Y22" s="166" t="s">
        <v>296</v>
      </c>
      <c r="Z22" s="166" t="str">
        <f>VLOOKUP(Y22,'- DLiêu Gốc -'!$C$1:$H$133,2,0)</f>
        <v>V.07.01.03</v>
      </c>
      <c r="AA22" s="167" t="str">
        <f t="shared" si="5"/>
        <v>Lương</v>
      </c>
      <c r="AB22" s="168">
        <v>5</v>
      </c>
      <c r="AC22" s="169" t="str">
        <f>IF(AD22&gt;0,"/")</f>
        <v>/</v>
      </c>
      <c r="AD22" s="170">
        <f>IF(OR(BE22=0.18,BE22=0.2),12,IF(BE22=0.31,10,IF(BE22=0.33,9,IF(BE22=0.34,8,IF(BE22=0.36,6)))))</f>
        <v>9</v>
      </c>
      <c r="AE22" s="171">
        <f>BD22+(AB22-1)*BE22</f>
        <v>3.66</v>
      </c>
      <c r="AF22" s="172"/>
      <c r="AG22" s="172"/>
      <c r="AH22" s="173" t="s">
        <v>224</v>
      </c>
      <c r="AI22" s="174" t="s">
        <v>242</v>
      </c>
      <c r="AJ22" s="175" t="s">
        <v>250</v>
      </c>
      <c r="AK22" s="174" t="s">
        <v>242</v>
      </c>
      <c r="AL22" s="176">
        <v>2015</v>
      </c>
      <c r="AM22" s="177"/>
      <c r="AN22" s="178"/>
      <c r="AO22" s="179">
        <f t="shared" si="6"/>
        <v>6</v>
      </c>
      <c r="AP22" s="180" t="str">
        <f t="shared" si="7"/>
        <v>/</v>
      </c>
      <c r="AQ22" s="181">
        <f t="shared" si="8"/>
        <v>9</v>
      </c>
      <c r="AR22" s="182">
        <f t="shared" si="9"/>
        <v>3.99</v>
      </c>
      <c r="AS22" s="183"/>
      <c r="AT22" s="184" t="s">
        <v>224</v>
      </c>
      <c r="AU22" s="185" t="s">
        <v>242</v>
      </c>
      <c r="AV22" s="186" t="s">
        <v>250</v>
      </c>
      <c r="AW22" s="185" t="s">
        <v>242</v>
      </c>
      <c r="AX22" s="187">
        <v>2018</v>
      </c>
      <c r="AY22" s="188"/>
      <c r="AZ22" s="189"/>
      <c r="BA22" s="190">
        <v>4.18</v>
      </c>
      <c r="BB22" s="191">
        <f t="shared" si="10"/>
        <v>3</v>
      </c>
      <c r="BC22" s="192">
        <f t="shared" si="11"/>
        <v>-24220</v>
      </c>
      <c r="BD22" s="192">
        <f>VLOOKUP(Y22,'- DLiêu Gốc -'!$C$1:$F$60,3,0)</f>
        <v>2.34</v>
      </c>
      <c r="BE22" s="193">
        <f>VLOOKUP(Y22,'- DLiêu Gốc -'!$C$1:$F$60,4,0)</f>
        <v>0.33</v>
      </c>
      <c r="BF22" s="194" t="e">
        <f t="shared" si="12"/>
        <v>#VALUE!</v>
      </c>
      <c r="BG22" s="303">
        <v>10</v>
      </c>
      <c r="BH22" s="195" t="s">
        <v>221</v>
      </c>
      <c r="BI22" s="196" t="s">
        <v>224</v>
      </c>
      <c r="BJ22" s="197" t="s">
        <v>230</v>
      </c>
      <c r="BK22" s="238" t="s">
        <v>242</v>
      </c>
      <c r="BL22" s="743">
        <v>2019</v>
      </c>
      <c r="BM22" s="239"/>
      <c r="BN22" s="240"/>
      <c r="BO22" s="198"/>
      <c r="BP22" s="241">
        <f t="shared" si="13"/>
        <v>11</v>
      </c>
      <c r="BQ22" s="242" t="s">
        <v>221</v>
      </c>
      <c r="BR22" s="185" t="s">
        <v>224</v>
      </c>
      <c r="BS22" s="243" t="s">
        <v>230</v>
      </c>
      <c r="BT22" s="222" t="s">
        <v>242</v>
      </c>
      <c r="BU22" s="199">
        <v>2020</v>
      </c>
      <c r="BV22" s="199"/>
      <c r="BW22" s="200" t="s">
        <v>326</v>
      </c>
      <c r="BX22" s="201"/>
      <c r="BY22" s="193" t="e">
        <f t="shared" si="14"/>
        <v>#VALUE!</v>
      </c>
      <c r="BZ22" s="202" t="str">
        <f t="shared" si="15"/>
        <v>- - -</v>
      </c>
      <c r="CA22" s="203" t="str">
        <f t="shared" si="42"/>
        <v>Chánh Văn phòng Học viện, Trưởng Ban Tổ chức - Cán bộ, Trưởng Khoa Văn bản và Công nghệ hành chính</v>
      </c>
      <c r="CB22" s="204" t="str">
        <f t="shared" si="16"/>
        <v>A</v>
      </c>
      <c r="CC22" s="167" t="str">
        <f t="shared" si="17"/>
        <v>=&gt; s</v>
      </c>
      <c r="CD22" s="151">
        <f t="shared" si="18"/>
        <v>24244</v>
      </c>
      <c r="CE22" s="151" t="str">
        <f t="shared" si="19"/>
        <v>S</v>
      </c>
      <c r="CF22" s="205">
        <v>2012</v>
      </c>
      <c r="CG22" s="151" t="s">
        <v>292</v>
      </c>
      <c r="CH22" s="206"/>
      <c r="CI22" s="151"/>
      <c r="CJ22" s="207" t="str">
        <f t="shared" si="20"/>
        <v>Cùg Ng</v>
      </c>
      <c r="CK22" s="208" t="str">
        <f t="shared" si="21"/>
        <v>- - -</v>
      </c>
      <c r="CL22" s="209"/>
      <c r="CM22" s="208"/>
      <c r="CN22" s="210"/>
      <c r="CO22" s="207"/>
      <c r="CP22" s="208" t="str">
        <f t="shared" si="22"/>
        <v>- - -</v>
      </c>
      <c r="CQ22" s="209"/>
      <c r="CR22" s="208"/>
      <c r="CS22" s="210"/>
      <c r="CT22" s="211"/>
      <c r="CU22" s="212" t="str">
        <f t="shared" si="23"/>
        <v>---</v>
      </c>
      <c r="CV22" s="213" t="str">
        <f t="shared" si="24"/>
        <v>/-/ /-/</v>
      </c>
      <c r="CW22" s="214">
        <f t="shared" si="25"/>
        <v>9</v>
      </c>
      <c r="CX22" s="213">
        <f t="shared" si="26"/>
        <v>2034</v>
      </c>
      <c r="CY22" s="214">
        <f t="shared" si="27"/>
        <v>6</v>
      </c>
      <c r="CZ22" s="213">
        <f t="shared" si="28"/>
        <v>2034</v>
      </c>
      <c r="DA22" s="214">
        <f t="shared" si="29"/>
        <v>3</v>
      </c>
      <c r="DB22" s="215">
        <f t="shared" si="30"/>
        <v>2034</v>
      </c>
      <c r="DC22" s="216" t="str">
        <f t="shared" si="31"/>
        <v>- - -</v>
      </c>
      <c r="DD22" s="216" t="str">
        <f t="shared" si="32"/>
        <v>. .</v>
      </c>
      <c r="DE22" s="167"/>
      <c r="DF22" s="167">
        <f t="shared" si="33"/>
        <v>660</v>
      </c>
      <c r="DG22" s="167">
        <f t="shared" si="34"/>
        <v>-23744</v>
      </c>
      <c r="DH22" s="167">
        <f t="shared" si="35"/>
        <v>-1979</v>
      </c>
      <c r="DI22" s="167" t="str">
        <f t="shared" si="36"/>
        <v>Nữ dưới 30</v>
      </c>
      <c r="DJ22" s="167"/>
      <c r="DK22" s="193"/>
      <c r="DL22" s="208" t="str">
        <f t="shared" si="37"/>
        <v>Đến 30</v>
      </c>
      <c r="DM22" s="217" t="str">
        <f>IF(DN22&gt;0,"TD","--")</f>
        <v>--</v>
      </c>
      <c r="DN22" s="151"/>
      <c r="DO22" s="218"/>
      <c r="DP22" s="217"/>
      <c r="DQ22" s="210"/>
      <c r="DR22" s="219"/>
      <c r="DS22" s="220"/>
      <c r="DT22" s="221"/>
      <c r="DU22" s="222"/>
      <c r="DV22" s="223"/>
      <c r="DW22" s="184" t="s">
        <v>213</v>
      </c>
      <c r="DX22" s="186" t="s">
        <v>60</v>
      </c>
      <c r="DY22" s="186" t="s">
        <v>213</v>
      </c>
      <c r="DZ22" s="186" t="s">
        <v>224</v>
      </c>
      <c r="EA22" s="224" t="s">
        <v>242</v>
      </c>
      <c r="EB22" s="186" t="s">
        <v>250</v>
      </c>
      <c r="EC22" s="225" t="s">
        <v>242</v>
      </c>
      <c r="ED22" s="184">
        <v>2012</v>
      </c>
      <c r="EE22" s="186">
        <f t="shared" si="38"/>
        <v>0</v>
      </c>
      <c r="EF22" s="186" t="str">
        <f t="shared" si="39"/>
        <v>- - -</v>
      </c>
      <c r="EG22" s="186" t="s">
        <v>224</v>
      </c>
      <c r="EH22" s="224" t="s">
        <v>242</v>
      </c>
      <c r="EI22" s="151" t="s">
        <v>250</v>
      </c>
      <c r="EJ22" s="207" t="s">
        <v>242</v>
      </c>
      <c r="EK22" s="226">
        <v>2012</v>
      </c>
      <c r="EL22" s="222"/>
      <c r="EM22" s="227" t="str">
        <f t="shared" si="40"/>
        <v>- - -</v>
      </c>
      <c r="EN22" s="227" t="str">
        <f t="shared" si="41"/>
        <v>---</v>
      </c>
      <c r="EO22" s="227"/>
      <c r="EP22" s="227"/>
      <c r="EQ22" s="227"/>
      <c r="ER22" s="227"/>
      <c r="ES22" s="227"/>
      <c r="ET22" s="227"/>
      <c r="EU22" s="227"/>
      <c r="EV22" s="227"/>
      <c r="EW22" s="227"/>
      <c r="EX22" s="227"/>
      <c r="EY22" s="227"/>
      <c r="EZ22" s="227"/>
      <c r="FA22" s="227"/>
      <c r="FB22" s="227"/>
      <c r="FC22" s="227"/>
      <c r="FD22" s="227"/>
      <c r="FE22" s="227"/>
      <c r="FF22" s="227"/>
      <c r="FG22" s="227"/>
      <c r="FH22" s="227"/>
      <c r="FI22" s="227"/>
      <c r="FJ22" s="227"/>
      <c r="FK22" s="228"/>
      <c r="FL22" s="228"/>
      <c r="FM22" s="228"/>
      <c r="FN22" s="228"/>
      <c r="FO22" s="228"/>
    </row>
    <row r="23" spans="1:171" s="229" customFormat="1" ht="24" customHeight="1" x14ac:dyDescent="0.2">
      <c r="A23" s="151">
        <v>570</v>
      </c>
      <c r="B23" s="152">
        <v>8</v>
      </c>
      <c r="C23" s="151" t="s">
        <v>256</v>
      </c>
      <c r="D23" s="151" t="str">
        <f t="shared" si="0"/>
        <v>Bà</v>
      </c>
      <c r="E23" s="153" t="s">
        <v>335</v>
      </c>
      <c r="F23" s="151" t="s">
        <v>253</v>
      </c>
      <c r="G23" s="154" t="s">
        <v>193</v>
      </c>
      <c r="H23" s="155" t="s">
        <v>242</v>
      </c>
      <c r="I23" s="156" t="s">
        <v>231</v>
      </c>
      <c r="J23" s="155" t="s">
        <v>242</v>
      </c>
      <c r="K23" s="157">
        <v>1976</v>
      </c>
      <c r="L23" s="158" t="s">
        <v>317</v>
      </c>
      <c r="M23" s="159" t="str">
        <f t="shared" si="1"/>
        <v>VC</v>
      </c>
      <c r="N23" s="160"/>
      <c r="O23" s="161" t="str">
        <f t="shared" si="2"/>
        <v>CVụ</v>
      </c>
      <c r="P23" s="162" t="s">
        <v>174</v>
      </c>
      <c r="Q23" s="163" t="str">
        <f>VLOOKUP(P23,'[1]- DLiêu Gốc (Không sửa)'!$C$2:$H$116,2,0)</f>
        <v>0,4</v>
      </c>
      <c r="R23" s="233" t="s">
        <v>434</v>
      </c>
      <c r="S23" s="234" t="s">
        <v>56</v>
      </c>
      <c r="T23" s="164" t="str">
        <f>VLOOKUP(Y23,'- DLiêu Gốc -'!$C$2:$H$60,5,0)</f>
        <v>A1</v>
      </c>
      <c r="U23" s="165" t="str">
        <f>VLOOKUP(Y23,'- DLiêu Gốc -'!$C$2:$H$60,6,0)</f>
        <v>- - -</v>
      </c>
      <c r="V23" s="235" t="s">
        <v>290</v>
      </c>
      <c r="W23" s="236" t="str">
        <f t="shared" si="3"/>
        <v>Giảng viên (hạng III)</v>
      </c>
      <c r="X23" s="237" t="str">
        <f t="shared" si="4"/>
        <v>V.07.01.03</v>
      </c>
      <c r="Y23" s="166" t="s">
        <v>296</v>
      </c>
      <c r="Z23" s="166" t="str">
        <f>VLOOKUP(Y23,'- DLiêu Gốc -'!$C$1:$H$133,2,0)</f>
        <v>V.07.01.03</v>
      </c>
      <c r="AA23" s="167" t="str">
        <f t="shared" si="5"/>
        <v>Lương</v>
      </c>
      <c r="AB23" s="168">
        <v>6</v>
      </c>
      <c r="AC23" s="169" t="str">
        <f>IF(AD23&gt;0,"/")</f>
        <v>/</v>
      </c>
      <c r="AD23" s="170">
        <f>IF(OR(BE23=0.18,BE23=0.2),12,IF(BE23=0.31,10,IF(BE23=0.33,9,IF(BE23=0.34,8,IF(BE23=0.36,6)))))</f>
        <v>9</v>
      </c>
      <c r="AE23" s="171">
        <f>BD23+(AB23-1)*BE23</f>
        <v>3.99</v>
      </c>
      <c r="AF23" s="172"/>
      <c r="AG23" s="172"/>
      <c r="AH23" s="173"/>
      <c r="AI23" s="174" t="s">
        <v>242</v>
      </c>
      <c r="AJ23" s="175"/>
      <c r="AK23" s="174" t="s">
        <v>242</v>
      </c>
      <c r="AL23" s="176"/>
      <c r="AM23" s="177"/>
      <c r="AN23" s="178"/>
      <c r="AO23" s="179">
        <f t="shared" si="6"/>
        <v>7</v>
      </c>
      <c r="AP23" s="180" t="str">
        <f t="shared" si="7"/>
        <v>/</v>
      </c>
      <c r="AQ23" s="181">
        <f t="shared" si="8"/>
        <v>9</v>
      </c>
      <c r="AR23" s="182">
        <f t="shared" si="9"/>
        <v>4.32</v>
      </c>
      <c r="AS23" s="183"/>
      <c r="AT23" s="184" t="s">
        <v>224</v>
      </c>
      <c r="AU23" s="185" t="s">
        <v>242</v>
      </c>
      <c r="AV23" s="186" t="s">
        <v>231</v>
      </c>
      <c r="AW23" s="185" t="s">
        <v>242</v>
      </c>
      <c r="AX23" s="187">
        <v>2017</v>
      </c>
      <c r="AY23" s="188"/>
      <c r="AZ23" s="189"/>
      <c r="BA23" s="190"/>
      <c r="BB23" s="191">
        <f t="shared" si="10"/>
        <v>3</v>
      </c>
      <c r="BC23" s="192">
        <f t="shared" si="11"/>
        <v>-24213</v>
      </c>
      <c r="BD23" s="192">
        <f>VLOOKUP(Y23,'- DLiêu Gốc -'!$C$1:$F$60,3,0)</f>
        <v>2.34</v>
      </c>
      <c r="BE23" s="193">
        <f>VLOOKUP(Y23,'- DLiêu Gốc -'!$C$1:$F$60,4,0)</f>
        <v>0.33</v>
      </c>
      <c r="BF23" s="194" t="e">
        <f t="shared" si="12"/>
        <v>#VALUE!</v>
      </c>
      <c r="BG23" s="303">
        <v>18</v>
      </c>
      <c r="BH23" s="195" t="s">
        <v>221</v>
      </c>
      <c r="BI23" s="196" t="s">
        <v>224</v>
      </c>
      <c r="BJ23" s="744">
        <v>7</v>
      </c>
      <c r="BK23" s="238" t="s">
        <v>242</v>
      </c>
      <c r="BL23" s="743">
        <v>2019</v>
      </c>
      <c r="BM23" s="239"/>
      <c r="BN23" s="240"/>
      <c r="BO23" s="198"/>
      <c r="BP23" s="241">
        <f t="shared" si="13"/>
        <v>19</v>
      </c>
      <c r="BQ23" s="242" t="s">
        <v>221</v>
      </c>
      <c r="BR23" s="185" t="s">
        <v>224</v>
      </c>
      <c r="BS23" s="243" t="s">
        <v>230</v>
      </c>
      <c r="BT23" s="222" t="s">
        <v>242</v>
      </c>
      <c r="BU23" s="199">
        <v>2020</v>
      </c>
      <c r="BV23" s="199"/>
      <c r="BW23" s="200"/>
      <c r="BX23" s="201"/>
      <c r="BY23" s="193" t="e">
        <f t="shared" si="14"/>
        <v>#VALUE!</v>
      </c>
      <c r="BZ23" s="202" t="str">
        <f t="shared" si="15"/>
        <v>- - -</v>
      </c>
      <c r="CA23" s="203" t="str">
        <f t="shared" si="42"/>
        <v>Chánh Văn phòng Học viện, Trưởng Ban Tổ chức - Cán bộ, Viện Trưởng Viện Nghiên cứu Khoa học hành chính</v>
      </c>
      <c r="CB23" s="204" t="str">
        <f t="shared" si="16"/>
        <v>A</v>
      </c>
      <c r="CC23" s="167" t="str">
        <f t="shared" si="17"/>
        <v>=&gt; s</v>
      </c>
      <c r="CD23" s="151">
        <f t="shared" si="18"/>
        <v>24237</v>
      </c>
      <c r="CE23" s="151" t="str">
        <f t="shared" si="19"/>
        <v>---</v>
      </c>
      <c r="CF23" s="205"/>
      <c r="CG23" s="151"/>
      <c r="CH23" s="206"/>
      <c r="CI23" s="151"/>
      <c r="CJ23" s="207" t="str">
        <f t="shared" si="20"/>
        <v>- - -</v>
      </c>
      <c r="CK23" s="208" t="str">
        <f t="shared" si="21"/>
        <v>- - -</v>
      </c>
      <c r="CL23" s="209"/>
      <c r="CM23" s="208"/>
      <c r="CN23" s="210"/>
      <c r="CO23" s="207"/>
      <c r="CP23" s="208" t="str">
        <f t="shared" si="22"/>
        <v>- - -</v>
      </c>
      <c r="CQ23" s="209"/>
      <c r="CR23" s="208"/>
      <c r="CS23" s="210"/>
      <c r="CT23" s="211"/>
      <c r="CU23" s="212" t="str">
        <f t="shared" si="23"/>
        <v>---</v>
      </c>
      <c r="CV23" s="213" t="str">
        <f t="shared" si="24"/>
        <v>/-/ /-/</v>
      </c>
      <c r="CW23" s="214">
        <f t="shared" si="25"/>
        <v>10</v>
      </c>
      <c r="CX23" s="213">
        <f t="shared" si="26"/>
        <v>2031</v>
      </c>
      <c r="CY23" s="214">
        <f t="shared" si="27"/>
        <v>7</v>
      </c>
      <c r="CZ23" s="213">
        <f t="shared" si="28"/>
        <v>2031</v>
      </c>
      <c r="DA23" s="214">
        <f t="shared" si="29"/>
        <v>4</v>
      </c>
      <c r="DB23" s="215">
        <f t="shared" si="30"/>
        <v>2031</v>
      </c>
      <c r="DC23" s="216" t="str">
        <f t="shared" si="31"/>
        <v>- - -</v>
      </c>
      <c r="DD23" s="216" t="str">
        <f t="shared" si="32"/>
        <v>. .</v>
      </c>
      <c r="DE23" s="167"/>
      <c r="DF23" s="167">
        <f t="shared" si="33"/>
        <v>660</v>
      </c>
      <c r="DG23" s="167">
        <f t="shared" si="34"/>
        <v>-23709</v>
      </c>
      <c r="DH23" s="167">
        <f t="shared" si="35"/>
        <v>-1976</v>
      </c>
      <c r="DI23" s="167" t="str">
        <f t="shared" si="36"/>
        <v>Nữ dưới 30</v>
      </c>
      <c r="DJ23" s="167"/>
      <c r="DK23" s="193"/>
      <c r="DL23" s="208" t="str">
        <f t="shared" si="37"/>
        <v>Đến 30</v>
      </c>
      <c r="DM23" s="217" t="str">
        <f>IF(DN23&gt;0,"TD","--")</f>
        <v>TD</v>
      </c>
      <c r="DN23" s="151">
        <v>2012</v>
      </c>
      <c r="DO23" s="218" t="s">
        <v>188</v>
      </c>
      <c r="DP23" s="217">
        <v>6</v>
      </c>
      <c r="DQ23" s="210">
        <v>2013</v>
      </c>
      <c r="DR23" s="219"/>
      <c r="DS23" s="220"/>
      <c r="DT23" s="221"/>
      <c r="DU23" s="222"/>
      <c r="DV23" s="223"/>
      <c r="DW23" s="184" t="s">
        <v>333</v>
      </c>
      <c r="DX23" s="186" t="s">
        <v>56</v>
      </c>
      <c r="DY23" s="186" t="s">
        <v>65</v>
      </c>
      <c r="DZ23" s="186" t="s">
        <v>224</v>
      </c>
      <c r="EA23" s="224" t="s">
        <v>242</v>
      </c>
      <c r="EB23" s="186" t="s">
        <v>231</v>
      </c>
      <c r="EC23" s="225" t="s">
        <v>242</v>
      </c>
      <c r="ED23" s="184">
        <v>2012</v>
      </c>
      <c r="EE23" s="186">
        <f t="shared" si="38"/>
        <v>0</v>
      </c>
      <c r="EF23" s="186" t="str">
        <f t="shared" si="39"/>
        <v>- - -</v>
      </c>
      <c r="EG23" s="186" t="s">
        <v>224</v>
      </c>
      <c r="EH23" s="224" t="s">
        <v>242</v>
      </c>
      <c r="EI23" s="151" t="s">
        <v>231</v>
      </c>
      <c r="EJ23" s="207" t="s">
        <v>242</v>
      </c>
      <c r="EK23" s="226">
        <v>2012</v>
      </c>
      <c r="EL23" s="222"/>
      <c r="EM23" s="227" t="str">
        <f t="shared" si="40"/>
        <v>- - -</v>
      </c>
      <c r="EN23" s="227" t="str">
        <f t="shared" si="41"/>
        <v>---</v>
      </c>
      <c r="EO23" s="227"/>
      <c r="EP23" s="227"/>
      <c r="EQ23" s="227"/>
      <c r="ER23" s="227"/>
      <c r="ES23" s="227"/>
      <c r="ET23" s="227"/>
      <c r="EU23" s="227"/>
      <c r="EV23" s="227"/>
      <c r="EW23" s="227"/>
      <c r="EX23" s="227"/>
      <c r="EY23" s="227"/>
      <c r="EZ23" s="227"/>
      <c r="FA23" s="227"/>
      <c r="FB23" s="227"/>
      <c r="FC23" s="227"/>
      <c r="FD23" s="227"/>
      <c r="FE23" s="227"/>
      <c r="FF23" s="227"/>
      <c r="FG23" s="227"/>
      <c r="FH23" s="227"/>
      <c r="FI23" s="227"/>
      <c r="FJ23" s="227"/>
      <c r="FK23" s="228"/>
      <c r="FL23" s="228"/>
      <c r="FM23" s="228"/>
      <c r="FN23" s="228"/>
      <c r="FO23" s="228"/>
    </row>
    <row r="24" spans="1:171" s="229" customFormat="1" ht="24" customHeight="1" x14ac:dyDescent="0.2">
      <c r="A24" s="151">
        <v>680</v>
      </c>
      <c r="B24" s="152">
        <v>9</v>
      </c>
      <c r="C24" s="151"/>
      <c r="D24" s="151" t="str">
        <f t="shared" si="0"/>
        <v>Bà</v>
      </c>
      <c r="E24" s="153" t="s">
        <v>32</v>
      </c>
      <c r="F24" s="151" t="s">
        <v>253</v>
      </c>
      <c r="G24" s="154" t="s">
        <v>268</v>
      </c>
      <c r="H24" s="155" t="s">
        <v>242</v>
      </c>
      <c r="I24" s="156">
        <v>5</v>
      </c>
      <c r="J24" s="155" t="s">
        <v>242</v>
      </c>
      <c r="K24" s="157">
        <v>1972</v>
      </c>
      <c r="L24" s="158" t="s">
        <v>317</v>
      </c>
      <c r="M24" s="159" t="str">
        <f t="shared" si="1"/>
        <v>VC</v>
      </c>
      <c r="N24" s="160"/>
      <c r="O24" s="161" t="e">
        <f t="shared" si="2"/>
        <v>#N/A</v>
      </c>
      <c r="P24" s="162" t="s">
        <v>301</v>
      </c>
      <c r="Q24" s="163" t="e">
        <f>VLOOKUP(P24,'[1]- DLiêu Gốc (Không sửa)'!$C$2:$H$116,2,0)</f>
        <v>#N/A</v>
      </c>
      <c r="R24" s="233" t="s">
        <v>28</v>
      </c>
      <c r="S24" s="234" t="s">
        <v>425</v>
      </c>
      <c r="T24" s="164" t="str">
        <f>VLOOKUP(Y24,'- DLiêu Gốc -'!$C$2:$H$60,5,0)</f>
        <v>A1</v>
      </c>
      <c r="U24" s="165" t="str">
        <f>VLOOKUP(Y24,'- DLiêu Gốc -'!$C$2:$H$60,6,0)</f>
        <v>- - -</v>
      </c>
      <c r="V24" s="235" t="s">
        <v>290</v>
      </c>
      <c r="W24" s="236" t="str">
        <f t="shared" si="3"/>
        <v>Giảng viên (hạng III)</v>
      </c>
      <c r="X24" s="237" t="str">
        <f t="shared" si="4"/>
        <v>V.07.01.03</v>
      </c>
      <c r="Y24" s="166" t="s">
        <v>296</v>
      </c>
      <c r="Z24" s="166" t="str">
        <f>VLOOKUP(Y24,'- DLiêu Gốc -'!$C$1:$H$133,2,0)</f>
        <v>V.07.01.03</v>
      </c>
      <c r="AA24" s="167" t="str">
        <f t="shared" si="5"/>
        <v>Lương</v>
      </c>
      <c r="AB24" s="168">
        <v>6</v>
      </c>
      <c r="AC24" s="169" t="s">
        <v>242</v>
      </c>
      <c r="AD24" s="170">
        <v>9</v>
      </c>
      <c r="AE24" s="171">
        <v>3.99</v>
      </c>
      <c r="AF24" s="172"/>
      <c r="AG24" s="172"/>
      <c r="AH24" s="173" t="s">
        <v>224</v>
      </c>
      <c r="AI24" s="174" t="s">
        <v>242</v>
      </c>
      <c r="AJ24" s="175" t="s">
        <v>224</v>
      </c>
      <c r="AK24" s="174" t="s">
        <v>242</v>
      </c>
      <c r="AL24" s="176">
        <v>2017</v>
      </c>
      <c r="AM24" s="177"/>
      <c r="AN24" s="178"/>
      <c r="AO24" s="179">
        <f t="shared" si="6"/>
        <v>7</v>
      </c>
      <c r="AP24" s="180" t="str">
        <f t="shared" si="7"/>
        <v>/</v>
      </c>
      <c r="AQ24" s="181">
        <f t="shared" si="8"/>
        <v>9</v>
      </c>
      <c r="AR24" s="182">
        <f t="shared" si="9"/>
        <v>4.32</v>
      </c>
      <c r="AS24" s="183"/>
      <c r="AT24" s="184" t="s">
        <v>224</v>
      </c>
      <c r="AU24" s="185" t="s">
        <v>242</v>
      </c>
      <c r="AV24" s="186" t="s">
        <v>224</v>
      </c>
      <c r="AW24" s="185" t="s">
        <v>242</v>
      </c>
      <c r="AX24" s="187">
        <v>2020</v>
      </c>
      <c r="AY24" s="188"/>
      <c r="AZ24" s="189"/>
      <c r="BA24" s="190"/>
      <c r="BB24" s="191">
        <f t="shared" si="10"/>
        <v>3</v>
      </c>
      <c r="BC24" s="192">
        <f t="shared" si="11"/>
        <v>-24241</v>
      </c>
      <c r="BD24" s="192">
        <f>VLOOKUP(Y24,'- DLiêu Gốc -'!$C$1:$F$60,3,0)</f>
        <v>2.34</v>
      </c>
      <c r="BE24" s="193">
        <f>VLOOKUP(Y24,'- DLiêu Gốc -'!$C$1:$F$60,4,0)</f>
        <v>0.33</v>
      </c>
      <c r="BF24" s="194" t="e">
        <f t="shared" si="12"/>
        <v>#VALUE!</v>
      </c>
      <c r="BG24" s="303">
        <v>14</v>
      </c>
      <c r="BH24" s="195" t="s">
        <v>221</v>
      </c>
      <c r="BI24" s="196" t="s">
        <v>224</v>
      </c>
      <c r="BJ24" s="197">
        <v>7</v>
      </c>
      <c r="BK24" s="238" t="s">
        <v>242</v>
      </c>
      <c r="BL24" s="743">
        <v>2019</v>
      </c>
      <c r="BM24" s="239"/>
      <c r="BN24" s="240"/>
      <c r="BO24" s="198"/>
      <c r="BP24" s="241">
        <f t="shared" si="13"/>
        <v>15</v>
      </c>
      <c r="BQ24" s="242" t="s">
        <v>221</v>
      </c>
      <c r="BR24" s="185" t="s">
        <v>224</v>
      </c>
      <c r="BS24" s="243">
        <v>7</v>
      </c>
      <c r="BT24" s="222" t="s">
        <v>242</v>
      </c>
      <c r="BU24" s="199">
        <v>2020</v>
      </c>
      <c r="BV24" s="199"/>
      <c r="BW24" s="200"/>
      <c r="BX24" s="201"/>
      <c r="BY24" s="193" t="e">
        <f t="shared" si="14"/>
        <v>#VALUE!</v>
      </c>
      <c r="BZ24" s="202" t="str">
        <f t="shared" si="15"/>
        <v>- - -</v>
      </c>
      <c r="CA24" s="203" t="str">
        <f t="shared" si="42"/>
        <v>Chánh Văn phòng Học viện, Trưởng Ban Tổ chức - Cán bộ, Trưởng Phân viện Học viện Hành chính Quốc gia tại Thành phố Hồ Chí Minh</v>
      </c>
      <c r="CB24" s="204" t="str">
        <f t="shared" si="16"/>
        <v>A</v>
      </c>
      <c r="CC24" s="167" t="str">
        <f t="shared" si="17"/>
        <v>=&gt; s</v>
      </c>
      <c r="CD24" s="151">
        <f t="shared" si="18"/>
        <v>24265</v>
      </c>
      <c r="CE24" s="151" t="str">
        <f t="shared" si="19"/>
        <v>---</v>
      </c>
      <c r="CF24" s="205"/>
      <c r="CG24" s="151"/>
      <c r="CH24" s="206"/>
      <c r="CI24" s="151"/>
      <c r="CJ24" s="207" t="str">
        <f t="shared" si="20"/>
        <v>- - -</v>
      </c>
      <c r="CK24" s="208" t="str">
        <f t="shared" si="21"/>
        <v>- - -</v>
      </c>
      <c r="CL24" s="209"/>
      <c r="CM24" s="208"/>
      <c r="CN24" s="210"/>
      <c r="CO24" s="207"/>
      <c r="CP24" s="208" t="str">
        <f t="shared" si="22"/>
        <v>- - -</v>
      </c>
      <c r="CQ24" s="209"/>
      <c r="CR24" s="208"/>
      <c r="CS24" s="210"/>
      <c r="CT24" s="211"/>
      <c r="CU24" s="212" t="str">
        <f t="shared" si="23"/>
        <v>---</v>
      </c>
      <c r="CV24" s="213" t="str">
        <f t="shared" si="24"/>
        <v>/-/ /-/</v>
      </c>
      <c r="CW24" s="214">
        <f t="shared" si="25"/>
        <v>6</v>
      </c>
      <c r="CX24" s="213">
        <f t="shared" si="26"/>
        <v>2027</v>
      </c>
      <c r="CY24" s="214">
        <f t="shared" si="27"/>
        <v>3</v>
      </c>
      <c r="CZ24" s="213">
        <f t="shared" si="28"/>
        <v>2027</v>
      </c>
      <c r="DA24" s="214">
        <f t="shared" si="29"/>
        <v>12</v>
      </c>
      <c r="DB24" s="215">
        <f t="shared" si="30"/>
        <v>2026</v>
      </c>
      <c r="DC24" s="216" t="str">
        <f t="shared" si="31"/>
        <v>- - -</v>
      </c>
      <c r="DD24" s="216" t="str">
        <f t="shared" si="32"/>
        <v>. .</v>
      </c>
      <c r="DE24" s="167"/>
      <c r="DF24" s="167">
        <f t="shared" si="33"/>
        <v>660</v>
      </c>
      <c r="DG24" s="167">
        <f t="shared" si="34"/>
        <v>-23657</v>
      </c>
      <c r="DH24" s="167">
        <f t="shared" si="35"/>
        <v>-1972</v>
      </c>
      <c r="DI24" s="167" t="str">
        <f t="shared" si="36"/>
        <v>Nữ dưới 30</v>
      </c>
      <c r="DJ24" s="167"/>
      <c r="DK24" s="193"/>
      <c r="DL24" s="208" t="str">
        <f t="shared" si="37"/>
        <v>Đến 30</v>
      </c>
      <c r="DM24" s="217" t="str">
        <f>IF(DN24&gt;0,"TD","--")</f>
        <v>TD</v>
      </c>
      <c r="DN24" s="151">
        <v>2008</v>
      </c>
      <c r="DO24" s="218"/>
      <c r="DP24" s="217"/>
      <c r="DQ24" s="210"/>
      <c r="DR24" s="219"/>
      <c r="DS24" s="220"/>
      <c r="DT24" s="221"/>
      <c r="DU24" s="222"/>
      <c r="DV24" s="223"/>
      <c r="DW24" s="184" t="s">
        <v>28</v>
      </c>
      <c r="DX24" s="186" t="s">
        <v>284</v>
      </c>
      <c r="DY24" s="186" t="s">
        <v>28</v>
      </c>
      <c r="DZ24" s="186" t="s">
        <v>224</v>
      </c>
      <c r="EA24" s="224" t="s">
        <v>242</v>
      </c>
      <c r="EB24" s="186" t="s">
        <v>224</v>
      </c>
      <c r="EC24" s="225" t="s">
        <v>242</v>
      </c>
      <c r="ED24" s="184">
        <v>2014</v>
      </c>
      <c r="EE24" s="186">
        <f t="shared" si="38"/>
        <v>0</v>
      </c>
      <c r="EF24" s="186" t="str">
        <f t="shared" si="39"/>
        <v>- - -</v>
      </c>
      <c r="EG24" s="186" t="s">
        <v>224</v>
      </c>
      <c r="EH24" s="224" t="s">
        <v>242</v>
      </c>
      <c r="EI24" s="151" t="s">
        <v>224</v>
      </c>
      <c r="EJ24" s="207" t="s">
        <v>242</v>
      </c>
      <c r="EK24" s="226">
        <v>2014</v>
      </c>
      <c r="EL24" s="222"/>
      <c r="EM24" s="227" t="str">
        <f t="shared" si="40"/>
        <v>- - -</v>
      </c>
      <c r="EN24" s="227" t="str">
        <f t="shared" si="41"/>
        <v>---</v>
      </c>
      <c r="EO24" s="227"/>
      <c r="EP24" s="227"/>
      <c r="EQ24" s="227"/>
      <c r="ER24" s="227"/>
      <c r="ES24" s="227"/>
      <c r="ET24" s="227"/>
      <c r="EU24" s="227"/>
      <c r="EV24" s="227"/>
      <c r="EW24" s="227"/>
      <c r="EX24" s="227"/>
      <c r="EY24" s="227"/>
      <c r="EZ24" s="227"/>
      <c r="FA24" s="227"/>
      <c r="FB24" s="227"/>
      <c r="FC24" s="227"/>
      <c r="FD24" s="227"/>
      <c r="FE24" s="227"/>
      <c r="FF24" s="227"/>
      <c r="FG24" s="227"/>
      <c r="FH24" s="227"/>
      <c r="FI24" s="227"/>
      <c r="FJ24" s="227"/>
      <c r="FK24" s="228"/>
      <c r="FL24" s="228"/>
      <c r="FM24" s="228"/>
      <c r="FN24" s="228"/>
      <c r="FO24" s="228"/>
    </row>
    <row r="25" spans="1:171" s="230" customFormat="1" ht="15.75" customHeight="1" x14ac:dyDescent="0.25">
      <c r="A25" s="328"/>
      <c r="B25" s="329"/>
      <c r="D25" s="831"/>
      <c r="E25" s="831"/>
      <c r="F25" s="831"/>
      <c r="G25" s="831"/>
      <c r="H25" s="831"/>
      <c r="I25" s="831"/>
      <c r="J25" s="831"/>
      <c r="K25" s="831"/>
      <c r="L25" s="831"/>
      <c r="M25" s="831"/>
      <c r="N25" s="831"/>
      <c r="O25" s="831"/>
      <c r="P25" s="831"/>
      <c r="Q25" s="831"/>
      <c r="R25" s="831"/>
      <c r="S25" s="330"/>
      <c r="T25" s="330"/>
      <c r="U25" s="330"/>
      <c r="V25" s="331"/>
      <c r="W25" s="332"/>
      <c r="X25" s="791" t="s">
        <v>76</v>
      </c>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791"/>
      <c r="BK25" s="791"/>
      <c r="BL25" s="791"/>
      <c r="BM25" s="791"/>
      <c r="BN25" s="791"/>
      <c r="BO25" s="791"/>
      <c r="BP25" s="791"/>
      <c r="BQ25" s="791"/>
      <c r="BR25" s="791"/>
      <c r="BS25" s="791"/>
      <c r="BT25" s="791"/>
      <c r="BU25" s="791"/>
      <c r="BV25" s="333"/>
      <c r="BW25" s="333"/>
      <c r="BX25" s="333"/>
      <c r="BY25" s="333"/>
      <c r="BZ25" s="333"/>
      <c r="CA25" s="333"/>
      <c r="CB25" s="333"/>
      <c r="CC25" s="333"/>
      <c r="CE25" s="334"/>
      <c r="CF25" s="334"/>
      <c r="CH25" s="335"/>
    </row>
    <row r="26" spans="1:171" s="348" customFormat="1" ht="15.75" customHeight="1" x14ac:dyDescent="0.2">
      <c r="A26" s="336"/>
      <c r="B26" s="231"/>
      <c r="C26" s="337"/>
      <c r="D26" s="338"/>
      <c r="E26" s="339"/>
      <c r="F26" s="340"/>
      <c r="G26" s="341"/>
      <c r="H26" s="338"/>
      <c r="I26" s="342"/>
      <c r="J26" s="342"/>
      <c r="K26" s="342"/>
      <c r="L26" s="342"/>
      <c r="M26" s="342"/>
      <c r="N26" s="342"/>
      <c r="O26" s="342"/>
      <c r="P26" s="342"/>
      <c r="Q26" s="343"/>
      <c r="R26" s="343"/>
      <c r="S26" s="344"/>
      <c r="T26" s="344"/>
      <c r="U26" s="344"/>
      <c r="V26" s="345"/>
      <c r="W26" s="346"/>
      <c r="X26" s="792" t="s">
        <v>353</v>
      </c>
      <c r="Y26" s="792"/>
      <c r="Z26" s="792"/>
      <c r="AA26" s="792"/>
      <c r="AB26" s="792"/>
      <c r="AC26" s="792"/>
      <c r="AD26" s="792"/>
      <c r="AE26" s="792"/>
      <c r="AF26" s="792"/>
      <c r="AG26" s="792"/>
      <c r="AH26" s="792"/>
      <c r="AI26" s="792"/>
      <c r="AJ26" s="792"/>
      <c r="AK26" s="792"/>
      <c r="AL26" s="792"/>
      <c r="AM26" s="792"/>
      <c r="AN26" s="792"/>
      <c r="AO26" s="792"/>
      <c r="AP26" s="792"/>
      <c r="AQ26" s="792"/>
      <c r="AR26" s="792"/>
      <c r="AS26" s="792"/>
      <c r="AT26" s="792"/>
      <c r="AU26" s="792"/>
      <c r="AV26" s="792"/>
      <c r="AW26" s="792"/>
      <c r="AX26" s="792"/>
      <c r="AY26" s="792"/>
      <c r="AZ26" s="792"/>
      <c r="BA26" s="792"/>
      <c r="BB26" s="792"/>
      <c r="BC26" s="792"/>
      <c r="BD26" s="792"/>
      <c r="BE26" s="792"/>
      <c r="BF26" s="792"/>
      <c r="BG26" s="792"/>
      <c r="BH26" s="792"/>
      <c r="BI26" s="792"/>
      <c r="BJ26" s="792"/>
      <c r="BK26" s="792"/>
      <c r="BL26" s="792"/>
      <c r="BM26" s="792"/>
      <c r="BN26" s="792"/>
      <c r="BO26" s="792"/>
      <c r="BP26" s="792"/>
      <c r="BQ26" s="792"/>
      <c r="BR26" s="792"/>
      <c r="BS26" s="792"/>
      <c r="BT26" s="792"/>
      <c r="BU26" s="792"/>
      <c r="BV26" s="347"/>
      <c r="BW26" s="347"/>
      <c r="BX26" s="347"/>
      <c r="BY26" s="347"/>
      <c r="BZ26" s="347"/>
      <c r="CA26" s="347"/>
      <c r="CB26" s="347"/>
      <c r="CC26" s="347"/>
      <c r="CE26" s="349"/>
      <c r="CF26" s="349"/>
      <c r="CH26" s="350"/>
      <c r="CI26" s="351"/>
    </row>
    <row r="27" spans="1:171" ht="39.75" customHeight="1" x14ac:dyDescent="0.2">
      <c r="BK27" s="836" t="s">
        <v>208</v>
      </c>
      <c r="BL27" s="836"/>
      <c r="BM27" s="836"/>
      <c r="BN27" s="836"/>
    </row>
    <row r="28" spans="1:171" s="232" customFormat="1" ht="6" customHeight="1" x14ac:dyDescent="0.2">
      <c r="A28" s="352">
        <v>721</v>
      </c>
      <c r="B28" s="231"/>
      <c r="C28" s="337"/>
      <c r="D28" s="338"/>
      <c r="E28" s="339"/>
      <c r="F28" s="340"/>
      <c r="G28" s="341"/>
      <c r="H28" s="338"/>
      <c r="I28" s="353"/>
      <c r="J28" s="353"/>
      <c r="K28" s="353"/>
      <c r="L28" s="353"/>
      <c r="M28" s="353"/>
      <c r="N28" s="353"/>
      <c r="O28" s="353"/>
      <c r="P28" s="353"/>
      <c r="Q28" s="354"/>
      <c r="R28" s="354"/>
      <c r="S28" s="355"/>
      <c r="T28" s="355"/>
      <c r="U28" s="355"/>
      <c r="V28" s="356"/>
      <c r="W28" s="357"/>
      <c r="X28" s="357"/>
      <c r="Y28" s="255"/>
      <c r="Z28" s="255"/>
      <c r="AA28" s="832" t="s">
        <v>208</v>
      </c>
      <c r="AB28" s="832"/>
      <c r="AC28" s="832"/>
      <c r="AD28" s="832"/>
      <c r="AE28" s="832"/>
      <c r="AF28" s="832"/>
      <c r="AG28" s="832"/>
      <c r="AH28" s="832"/>
      <c r="AI28" s="832"/>
      <c r="AJ28" s="832"/>
      <c r="AK28" s="832"/>
      <c r="AL28" s="832"/>
      <c r="AM28" s="832"/>
      <c r="AN28" s="832"/>
      <c r="AO28" s="832"/>
      <c r="AP28" s="832"/>
      <c r="AQ28" s="832"/>
      <c r="AR28" s="832"/>
      <c r="AS28" s="832"/>
      <c r="AT28" s="832"/>
      <c r="AU28" s="832"/>
      <c r="AV28" s="832"/>
      <c r="AW28" s="832"/>
      <c r="AX28" s="832"/>
      <c r="AY28" s="832"/>
      <c r="AZ28" s="832"/>
      <c r="BA28" s="832"/>
      <c r="BB28" s="832"/>
      <c r="BC28" s="832"/>
      <c r="BD28" s="832"/>
      <c r="BE28" s="832"/>
      <c r="BF28" s="832"/>
      <c r="BG28" s="832"/>
      <c r="BH28" s="832"/>
      <c r="BI28" s="832"/>
      <c r="BJ28" s="832"/>
      <c r="BK28" s="832"/>
      <c r="BL28" s="832"/>
      <c r="BM28" s="832"/>
      <c r="BN28" s="832"/>
      <c r="BO28" s="832"/>
      <c r="BP28" s="832"/>
      <c r="BQ28" s="832"/>
      <c r="BR28" s="832"/>
      <c r="BS28" s="832"/>
      <c r="BT28" s="832"/>
      <c r="BU28" s="832"/>
      <c r="BV28" s="832"/>
      <c r="BW28" s="832"/>
      <c r="BX28" s="832"/>
      <c r="BY28" s="832"/>
      <c r="BZ28" s="832"/>
      <c r="CA28" s="832"/>
      <c r="CB28" s="832"/>
      <c r="CC28" s="832"/>
      <c r="CD28" s="261"/>
      <c r="CE28" s="241"/>
      <c r="CF28" s="153"/>
      <c r="CG28" s="352"/>
      <c r="CH28" s="274"/>
      <c r="CI28" s="244"/>
      <c r="CJ28" s="358"/>
      <c r="CK28" s="359"/>
      <c r="CL28" s="210"/>
      <c r="CM28" s="360"/>
      <c r="CN28" s="361"/>
      <c r="CO28" s="361"/>
      <c r="CP28" s="210"/>
      <c r="CQ28" s="220"/>
      <c r="CR28" s="151"/>
      <c r="CS28" s="151"/>
      <c r="DJ28" s="362"/>
      <c r="DK28" s="363"/>
      <c r="DL28" s="182"/>
      <c r="DM28" s="364"/>
      <c r="DN28" s="365"/>
      <c r="DO28" s="190"/>
      <c r="DP28" s="366"/>
      <c r="DQ28" s="367"/>
      <c r="DR28" s="368"/>
      <c r="DS28" s="369"/>
      <c r="DT28" s="369"/>
      <c r="DU28" s="366"/>
      <c r="DV28" s="211"/>
      <c r="DW28" s="212"/>
      <c r="DX28" s="370"/>
      <c r="DY28" s="370"/>
    </row>
    <row r="29" spans="1:171" s="232" customFormat="1" ht="3.75" customHeight="1" x14ac:dyDescent="0.2">
      <c r="A29" s="352">
        <v>746</v>
      </c>
      <c r="C29" s="337"/>
      <c r="D29" s="338"/>
      <c r="E29" s="339"/>
      <c r="F29" s="340"/>
      <c r="G29" s="341"/>
      <c r="H29" s="338"/>
      <c r="I29" s="353"/>
      <c r="J29" s="353"/>
      <c r="K29" s="353"/>
      <c r="L29" s="353"/>
      <c r="M29" s="353"/>
      <c r="N29" s="353"/>
      <c r="O29" s="353"/>
      <c r="P29" s="353"/>
      <c r="Q29" s="354"/>
      <c r="R29" s="354"/>
      <c r="S29" s="355"/>
      <c r="T29" s="355"/>
      <c r="U29" s="355"/>
      <c r="V29" s="356"/>
      <c r="W29" s="357"/>
      <c r="X29" s="833" t="s">
        <v>77</v>
      </c>
      <c r="Y29" s="833"/>
      <c r="Z29" s="833"/>
      <c r="AA29" s="833"/>
      <c r="AB29" s="833"/>
      <c r="AC29" s="833"/>
      <c r="AD29" s="833"/>
      <c r="AE29" s="833"/>
      <c r="AF29" s="833"/>
      <c r="AG29" s="833"/>
      <c r="AH29" s="833"/>
      <c r="AI29" s="833"/>
      <c r="AJ29" s="833"/>
      <c r="AK29" s="833"/>
      <c r="AL29" s="833"/>
      <c r="AM29" s="833"/>
      <c r="AN29" s="833"/>
      <c r="AO29" s="833"/>
      <c r="AP29" s="833"/>
      <c r="AQ29" s="833"/>
      <c r="AR29" s="833"/>
      <c r="AS29" s="833"/>
      <c r="AT29" s="833"/>
      <c r="AU29" s="833"/>
      <c r="AV29" s="833"/>
      <c r="AW29" s="833"/>
      <c r="AX29" s="833"/>
      <c r="AY29" s="833"/>
      <c r="AZ29" s="833"/>
      <c r="BA29" s="833"/>
      <c r="BB29" s="833"/>
      <c r="BC29" s="833"/>
      <c r="BD29" s="833"/>
      <c r="BE29" s="833"/>
      <c r="BF29" s="833"/>
      <c r="BG29" s="833"/>
      <c r="BH29" s="833"/>
      <c r="BI29" s="833"/>
      <c r="BJ29" s="833"/>
      <c r="BK29" s="833"/>
      <c r="BL29" s="833"/>
      <c r="BM29" s="833"/>
      <c r="BN29" s="833"/>
      <c r="BO29" s="833"/>
      <c r="BP29" s="833"/>
      <c r="BQ29" s="833"/>
      <c r="BR29" s="833"/>
      <c r="BS29" s="833"/>
      <c r="BT29" s="833"/>
      <c r="BU29" s="833"/>
      <c r="BV29" s="371"/>
      <c r="BW29" s="371"/>
      <c r="BX29" s="371"/>
      <c r="BY29" s="371"/>
      <c r="BZ29" s="371"/>
      <c r="CA29" s="371"/>
      <c r="CB29" s="371"/>
      <c r="CC29" s="371"/>
      <c r="CD29" s="261"/>
      <c r="CE29" s="372"/>
      <c r="CF29" s="373"/>
      <c r="CG29" s="374"/>
      <c r="CH29" s="274"/>
      <c r="CI29" s="244"/>
      <c r="CJ29" s="358"/>
      <c r="CK29" s="359"/>
      <c r="CL29" s="210"/>
      <c r="CM29" s="360"/>
      <c r="CN29" s="361"/>
      <c r="CO29" s="361"/>
      <c r="CP29" s="210"/>
      <c r="CQ29" s="220"/>
      <c r="CR29" s="151"/>
      <c r="CS29" s="151"/>
      <c r="DJ29" s="362"/>
      <c r="DK29" s="363"/>
      <c r="DL29" s="182"/>
      <c r="DM29" s="364"/>
      <c r="DN29" s="365"/>
      <c r="DO29" s="190"/>
      <c r="DP29" s="366"/>
      <c r="DQ29" s="367"/>
      <c r="DR29" s="368"/>
      <c r="DS29" s="369"/>
      <c r="DT29" s="369"/>
      <c r="DU29" s="366"/>
      <c r="DV29" s="211"/>
      <c r="DW29" s="212"/>
      <c r="DX29" s="370"/>
      <c r="DY29" s="370"/>
    </row>
    <row r="30" spans="1:171" s="232" customFormat="1" ht="14.25" customHeight="1" x14ac:dyDescent="0.2">
      <c r="A30" s="352">
        <v>749</v>
      </c>
      <c r="B30" s="321"/>
      <c r="C30" s="337"/>
      <c r="D30" s="820"/>
      <c r="E30" s="820"/>
      <c r="F30" s="820"/>
      <c r="G30" s="820"/>
      <c r="H30" s="820"/>
      <c r="I30" s="820"/>
      <c r="J30" s="820"/>
      <c r="K30" s="820"/>
      <c r="L30" s="820"/>
      <c r="M30" s="820"/>
      <c r="N30" s="820"/>
      <c r="O30" s="820"/>
      <c r="P30" s="820"/>
      <c r="Q30" s="820"/>
      <c r="R30" s="820"/>
      <c r="S30" s="355"/>
      <c r="T30" s="355"/>
      <c r="U30" s="355"/>
      <c r="V30" s="356"/>
      <c r="W30" s="357"/>
      <c r="X30" s="833"/>
      <c r="Y30" s="833"/>
      <c r="Z30" s="833"/>
      <c r="AA30" s="833"/>
      <c r="AB30" s="833"/>
      <c r="AC30" s="833"/>
      <c r="AD30" s="833"/>
      <c r="AE30" s="833"/>
      <c r="AF30" s="833"/>
      <c r="AG30" s="833"/>
      <c r="AH30" s="833"/>
      <c r="AI30" s="833"/>
      <c r="AJ30" s="833"/>
      <c r="AK30" s="833"/>
      <c r="AL30" s="833"/>
      <c r="AM30" s="833"/>
      <c r="AN30" s="833"/>
      <c r="AO30" s="833"/>
      <c r="AP30" s="833"/>
      <c r="AQ30" s="833"/>
      <c r="AR30" s="833"/>
      <c r="AS30" s="833"/>
      <c r="AT30" s="833"/>
      <c r="AU30" s="833"/>
      <c r="AV30" s="833"/>
      <c r="AW30" s="833"/>
      <c r="AX30" s="833"/>
      <c r="AY30" s="833"/>
      <c r="AZ30" s="833"/>
      <c r="BA30" s="833"/>
      <c r="BB30" s="833"/>
      <c r="BC30" s="833"/>
      <c r="BD30" s="833"/>
      <c r="BE30" s="833"/>
      <c r="BF30" s="833"/>
      <c r="BG30" s="833"/>
      <c r="BH30" s="833"/>
      <c r="BI30" s="833"/>
      <c r="BJ30" s="833"/>
      <c r="BK30" s="833"/>
      <c r="BL30" s="833"/>
      <c r="BM30" s="833"/>
      <c r="BN30" s="833"/>
      <c r="BO30" s="833"/>
      <c r="BP30" s="833"/>
      <c r="BQ30" s="833"/>
      <c r="BR30" s="833"/>
      <c r="BS30" s="833"/>
      <c r="BT30" s="833"/>
      <c r="BU30" s="833"/>
      <c r="BV30" s="375"/>
      <c r="BW30" s="375"/>
      <c r="BX30" s="375"/>
      <c r="BY30" s="375"/>
      <c r="BZ30" s="375"/>
      <c r="CA30" s="375"/>
      <c r="CB30" s="375"/>
      <c r="CC30" s="375"/>
      <c r="CD30" s="376"/>
      <c r="CE30" s="268"/>
      <c r="CF30" s="246"/>
      <c r="CG30" s="244"/>
      <c r="CH30" s="274"/>
      <c r="CI30" s="244"/>
      <c r="CJ30" s="358"/>
      <c r="CK30" s="359"/>
      <c r="CL30" s="210"/>
      <c r="CM30" s="360"/>
      <c r="CN30" s="361"/>
      <c r="CO30" s="361"/>
      <c r="CP30" s="210"/>
      <c r="CQ30" s="220"/>
      <c r="CR30" s="151"/>
      <c r="CS30" s="151"/>
      <c r="DJ30" s="362"/>
      <c r="DK30" s="363"/>
      <c r="DL30" s="182"/>
      <c r="DM30" s="364"/>
      <c r="DN30" s="365"/>
      <c r="DO30" s="190"/>
      <c r="DP30" s="366"/>
      <c r="DQ30" s="367"/>
      <c r="DR30" s="368"/>
      <c r="DS30" s="369"/>
      <c r="DT30" s="369"/>
      <c r="DU30" s="366"/>
      <c r="DV30" s="211"/>
      <c r="DW30" s="212"/>
      <c r="DX30" s="370"/>
      <c r="DY30" s="370"/>
    </row>
    <row r="31" spans="1:171" s="232" customFormat="1" ht="41.25" customHeight="1" x14ac:dyDescent="0.2">
      <c r="A31" s="377"/>
      <c r="B31" s="321"/>
      <c r="C31" s="337"/>
      <c r="D31" s="378"/>
      <c r="E31" s="378"/>
      <c r="F31" s="378"/>
      <c r="G31" s="378"/>
      <c r="H31" s="378"/>
      <c r="I31" s="378"/>
      <c r="J31" s="378"/>
      <c r="K31" s="378"/>
      <c r="L31" s="378"/>
      <c r="M31" s="378"/>
      <c r="N31" s="378"/>
      <c r="O31" s="378"/>
      <c r="P31" s="378"/>
      <c r="Q31" s="378"/>
      <c r="R31" s="378"/>
      <c r="S31" s="355"/>
      <c r="T31" s="355"/>
      <c r="U31" s="355"/>
      <c r="V31" s="356"/>
      <c r="W31" s="357"/>
      <c r="X31" s="332"/>
      <c r="Y31" s="332"/>
      <c r="Z31" s="332"/>
      <c r="AA31" s="332"/>
      <c r="AB31" s="332"/>
      <c r="AC31" s="332"/>
      <c r="AD31" s="332"/>
      <c r="AE31" s="332"/>
      <c r="AF31" s="332"/>
      <c r="AG31" s="332"/>
      <c r="AH31" s="332"/>
      <c r="AI31" s="332"/>
      <c r="AJ31" s="332"/>
      <c r="AK31" s="332"/>
      <c r="AL31" s="332"/>
      <c r="AM31" s="332"/>
      <c r="AN31" s="332"/>
      <c r="AO31" s="332"/>
      <c r="AP31" s="332"/>
      <c r="AQ31" s="332"/>
      <c r="AR31" s="332"/>
      <c r="AS31" s="332"/>
      <c r="AT31" s="332"/>
      <c r="AU31" s="332"/>
      <c r="AV31" s="332"/>
      <c r="AW31" s="332"/>
      <c r="AX31" s="332"/>
      <c r="AY31" s="332"/>
      <c r="AZ31" s="332"/>
      <c r="BA31" s="332"/>
      <c r="BB31" s="332"/>
      <c r="BC31" s="332"/>
      <c r="BD31" s="332"/>
      <c r="BE31" s="332"/>
      <c r="BF31" s="332"/>
      <c r="BG31" s="332"/>
      <c r="BH31" s="332"/>
      <c r="BI31" s="332"/>
      <c r="BJ31" s="332"/>
      <c r="BK31" s="332"/>
      <c r="BL31" s="332"/>
      <c r="BM31" s="332"/>
      <c r="BN31" s="332"/>
      <c r="BO31" s="332"/>
      <c r="BP31" s="332"/>
      <c r="BQ31" s="332"/>
      <c r="BR31" s="332"/>
      <c r="BS31" s="332"/>
      <c r="BT31" s="332"/>
      <c r="BU31" s="332"/>
      <c r="BV31" s="375"/>
      <c r="BW31" s="375"/>
      <c r="BX31" s="375"/>
      <c r="BY31" s="375"/>
      <c r="BZ31" s="375"/>
      <c r="CA31" s="375"/>
      <c r="CB31" s="375"/>
      <c r="CC31" s="375"/>
      <c r="CD31" s="376"/>
      <c r="CE31" s="268"/>
      <c r="CF31" s="246"/>
      <c r="CG31" s="244"/>
      <c r="CH31" s="274"/>
      <c r="CI31" s="244"/>
      <c r="CJ31" s="358"/>
      <c r="CK31" s="359"/>
      <c r="CL31" s="379"/>
      <c r="CM31" s="360"/>
      <c r="CN31" s="361"/>
      <c r="CO31" s="361"/>
      <c r="CP31" s="380"/>
      <c r="CQ31" s="381"/>
      <c r="CR31" s="352"/>
      <c r="CS31" s="382"/>
      <c r="DJ31" s="362"/>
      <c r="DK31" s="363"/>
      <c r="DL31" s="183"/>
      <c r="DM31" s="383"/>
      <c r="DN31" s="365"/>
      <c r="DO31" s="384"/>
      <c r="DP31" s="385"/>
      <c r="DQ31" s="386"/>
      <c r="DR31" s="387"/>
      <c r="DS31" s="369"/>
      <c r="DT31" s="369"/>
      <c r="DU31" s="385"/>
      <c r="DV31" s="388"/>
      <c r="DW31" s="389"/>
      <c r="DX31" s="390"/>
      <c r="DY31" s="390"/>
    </row>
    <row r="32" spans="1:171" s="232" customFormat="1" ht="41.25" customHeight="1" x14ac:dyDescent="0.2">
      <c r="A32" s="377"/>
      <c r="B32" s="321"/>
      <c r="C32" s="337"/>
      <c r="D32" s="378"/>
      <c r="E32" s="378"/>
      <c r="F32" s="378"/>
      <c r="G32" s="378"/>
      <c r="H32" s="378"/>
      <c r="I32" s="378"/>
      <c r="J32" s="378"/>
      <c r="K32" s="378"/>
      <c r="L32" s="378"/>
      <c r="M32" s="378"/>
      <c r="N32" s="378"/>
      <c r="O32" s="378"/>
      <c r="P32" s="378"/>
      <c r="Q32" s="378"/>
      <c r="R32" s="378"/>
      <c r="S32" s="355"/>
      <c r="T32" s="355"/>
      <c r="U32" s="355"/>
      <c r="V32" s="356"/>
      <c r="W32" s="357"/>
      <c r="X32" s="332"/>
      <c r="Y32" s="332"/>
      <c r="Z32" s="332"/>
      <c r="AA32" s="332"/>
      <c r="AB32" s="332"/>
      <c r="AC32" s="332"/>
      <c r="AD32" s="332"/>
      <c r="AE32" s="332"/>
      <c r="AF32" s="332"/>
      <c r="AG32" s="332"/>
      <c r="AH32" s="332"/>
      <c r="AI32" s="332"/>
      <c r="AJ32" s="332"/>
      <c r="AK32" s="332"/>
      <c r="AL32" s="332"/>
      <c r="AM32" s="332"/>
      <c r="AN32" s="332"/>
      <c r="AO32" s="332"/>
      <c r="AP32" s="332"/>
      <c r="AQ32" s="332"/>
      <c r="AR32" s="332"/>
      <c r="AS32" s="332"/>
      <c r="AT32" s="332"/>
      <c r="AU32" s="332"/>
      <c r="AV32" s="332"/>
      <c r="AW32" s="332"/>
      <c r="AX32" s="332"/>
      <c r="AY32" s="332"/>
      <c r="AZ32" s="332"/>
      <c r="BA32" s="332"/>
      <c r="BB32" s="332"/>
      <c r="BC32" s="332"/>
      <c r="BD32" s="332"/>
      <c r="BE32" s="332"/>
      <c r="BF32" s="332"/>
      <c r="BG32" s="332"/>
      <c r="BH32" s="332"/>
      <c r="BI32" s="332"/>
      <c r="BJ32" s="332"/>
      <c r="BK32" s="332"/>
      <c r="BL32" s="332"/>
      <c r="BM32" s="332"/>
      <c r="BN32" s="332"/>
      <c r="BO32" s="332"/>
      <c r="BP32" s="332"/>
      <c r="BQ32" s="332"/>
      <c r="BR32" s="332"/>
      <c r="BS32" s="332"/>
      <c r="BT32" s="332"/>
      <c r="BU32" s="332"/>
      <c r="BV32" s="375"/>
      <c r="BW32" s="375"/>
      <c r="BX32" s="375"/>
      <c r="BY32" s="375"/>
      <c r="BZ32" s="375"/>
      <c r="CA32" s="375"/>
      <c r="CB32" s="375"/>
      <c r="CC32" s="375"/>
      <c r="CD32" s="376"/>
      <c r="CE32" s="268"/>
      <c r="CF32" s="246"/>
      <c r="CG32" s="244"/>
      <c r="CH32" s="274"/>
      <c r="CI32" s="244"/>
      <c r="CJ32" s="358"/>
      <c r="CK32" s="359"/>
      <c r="CL32" s="379"/>
      <c r="CM32" s="360"/>
      <c r="CN32" s="361"/>
      <c r="CO32" s="361"/>
      <c r="CP32" s="380"/>
      <c r="CQ32" s="381"/>
      <c r="CR32" s="352"/>
      <c r="CS32" s="382"/>
      <c r="DJ32" s="362"/>
      <c r="DK32" s="363"/>
      <c r="DL32" s="183"/>
      <c r="DM32" s="383"/>
      <c r="DN32" s="365"/>
      <c r="DO32" s="384"/>
      <c r="DP32" s="385"/>
      <c r="DQ32" s="386"/>
      <c r="DR32" s="387"/>
      <c r="DS32" s="369"/>
      <c r="DT32" s="369"/>
      <c r="DU32" s="385"/>
      <c r="DV32" s="388"/>
      <c r="DW32" s="389"/>
      <c r="DX32" s="390"/>
      <c r="DY32" s="390"/>
    </row>
    <row r="33" spans="1:171" s="232" customFormat="1" ht="41.25" customHeight="1" x14ac:dyDescent="0.2">
      <c r="A33" s="377"/>
      <c r="B33" s="321"/>
      <c r="C33" s="337"/>
      <c r="D33" s="378"/>
      <c r="E33" s="378"/>
      <c r="F33" s="378"/>
      <c r="G33" s="378"/>
      <c r="H33" s="378"/>
      <c r="I33" s="378"/>
      <c r="J33" s="378"/>
      <c r="K33" s="378"/>
      <c r="L33" s="378"/>
      <c r="M33" s="378"/>
      <c r="N33" s="378"/>
      <c r="O33" s="378"/>
      <c r="P33" s="378"/>
      <c r="Q33" s="378"/>
      <c r="R33" s="378"/>
      <c r="S33" s="355"/>
      <c r="T33" s="355"/>
      <c r="U33" s="355"/>
      <c r="V33" s="356"/>
      <c r="W33" s="357"/>
      <c r="X33" s="332"/>
      <c r="Y33" s="332"/>
      <c r="Z33" s="332"/>
      <c r="AA33" s="332"/>
      <c r="AB33" s="332"/>
      <c r="AC33" s="332"/>
      <c r="AD33" s="332"/>
      <c r="AE33" s="332"/>
      <c r="AF33" s="332"/>
      <c r="AG33" s="332"/>
      <c r="AH33" s="332"/>
      <c r="AI33" s="332"/>
      <c r="AJ33" s="332"/>
      <c r="AK33" s="332"/>
      <c r="AL33" s="332"/>
      <c r="AM33" s="332"/>
      <c r="AN33" s="332"/>
      <c r="AO33" s="332"/>
      <c r="AP33" s="332"/>
      <c r="AQ33" s="332"/>
      <c r="AR33" s="332"/>
      <c r="AS33" s="332"/>
      <c r="AT33" s="332"/>
      <c r="AU33" s="332"/>
      <c r="AV33" s="332"/>
      <c r="AW33" s="332"/>
      <c r="AX33" s="332"/>
      <c r="AY33" s="332"/>
      <c r="AZ33" s="332"/>
      <c r="BA33" s="332"/>
      <c r="BB33" s="332"/>
      <c r="BC33" s="332"/>
      <c r="BD33" s="332"/>
      <c r="BE33" s="332"/>
      <c r="BF33" s="332"/>
      <c r="BG33" s="332"/>
      <c r="BH33" s="332"/>
      <c r="BI33" s="332"/>
      <c r="BJ33" s="332"/>
      <c r="BK33" s="332"/>
      <c r="BL33" s="332"/>
      <c r="BM33" s="332"/>
      <c r="BN33" s="332"/>
      <c r="BO33" s="332"/>
      <c r="BP33" s="332"/>
      <c r="BQ33" s="332"/>
      <c r="BR33" s="332"/>
      <c r="BS33" s="332"/>
      <c r="BT33" s="332"/>
      <c r="BU33" s="332"/>
      <c r="BV33" s="375"/>
      <c r="BW33" s="375"/>
      <c r="BX33" s="375"/>
      <c r="BY33" s="375"/>
      <c r="BZ33" s="375"/>
      <c r="CA33" s="375"/>
      <c r="CB33" s="375"/>
      <c r="CC33" s="375"/>
      <c r="CD33" s="376"/>
      <c r="CE33" s="268"/>
      <c r="CF33" s="246"/>
      <c r="CG33" s="244"/>
      <c r="CH33" s="274"/>
      <c r="CI33" s="244"/>
      <c r="CJ33" s="358"/>
      <c r="CK33" s="359"/>
      <c r="CL33" s="379"/>
      <c r="CM33" s="360"/>
      <c r="CN33" s="361"/>
      <c r="CO33" s="361"/>
      <c r="CP33" s="380"/>
      <c r="CQ33" s="381"/>
      <c r="CR33" s="352"/>
      <c r="CS33" s="382"/>
      <c r="DJ33" s="362"/>
      <c r="DK33" s="363"/>
      <c r="DL33" s="183"/>
      <c r="DM33" s="383"/>
      <c r="DN33" s="365"/>
      <c r="DO33" s="384"/>
      <c r="DP33" s="385"/>
      <c r="DQ33" s="386"/>
      <c r="DR33" s="387"/>
      <c r="DS33" s="369"/>
      <c r="DT33" s="369"/>
      <c r="DU33" s="385"/>
      <c r="DV33" s="388"/>
      <c r="DW33" s="389"/>
      <c r="DX33" s="390"/>
      <c r="DY33" s="390"/>
    </row>
    <row r="34" spans="1:171" s="232" customFormat="1" ht="41.25" customHeight="1" x14ac:dyDescent="0.2">
      <c r="A34" s="377"/>
      <c r="B34" s="321"/>
      <c r="C34" s="337"/>
      <c r="D34" s="378"/>
      <c r="E34" s="378"/>
      <c r="F34" s="378"/>
      <c r="G34" s="378"/>
      <c r="H34" s="378"/>
      <c r="I34" s="378"/>
      <c r="J34" s="378"/>
      <c r="K34" s="378"/>
      <c r="L34" s="378"/>
      <c r="M34" s="378"/>
      <c r="N34" s="378"/>
      <c r="O34" s="378"/>
      <c r="P34" s="378"/>
      <c r="Q34" s="378"/>
      <c r="R34" s="378"/>
      <c r="S34" s="355"/>
      <c r="T34" s="355"/>
      <c r="U34" s="355"/>
      <c r="V34" s="356"/>
      <c r="W34" s="357"/>
      <c r="X34" s="332"/>
      <c r="Y34" s="332"/>
      <c r="Z34" s="332"/>
      <c r="AA34" s="332"/>
      <c r="AB34" s="332"/>
      <c r="AC34" s="332"/>
      <c r="AD34" s="332"/>
      <c r="AE34" s="332"/>
      <c r="AF34" s="332"/>
      <c r="AG34" s="332"/>
      <c r="AH34" s="332"/>
      <c r="AI34" s="332"/>
      <c r="AJ34" s="332"/>
      <c r="AK34" s="332"/>
      <c r="AL34" s="332"/>
      <c r="AM34" s="332"/>
      <c r="AN34" s="332"/>
      <c r="AO34" s="332"/>
      <c r="AP34" s="332"/>
      <c r="AQ34" s="332"/>
      <c r="AR34" s="332"/>
      <c r="AS34" s="332"/>
      <c r="AT34" s="332"/>
      <c r="AU34" s="332"/>
      <c r="AV34" s="332"/>
      <c r="AW34" s="332"/>
      <c r="AX34" s="332"/>
      <c r="AY34" s="332"/>
      <c r="AZ34" s="332"/>
      <c r="BA34" s="332"/>
      <c r="BB34" s="332"/>
      <c r="BC34" s="332"/>
      <c r="BD34" s="332"/>
      <c r="BE34" s="332"/>
      <c r="BF34" s="332"/>
      <c r="BG34" s="332"/>
      <c r="BH34" s="332"/>
      <c r="BI34" s="332"/>
      <c r="BJ34" s="332"/>
      <c r="BK34" s="332"/>
      <c r="BL34" s="332"/>
      <c r="BM34" s="332"/>
      <c r="BN34" s="332"/>
      <c r="BO34" s="332"/>
      <c r="BP34" s="332"/>
      <c r="BQ34" s="332"/>
      <c r="BR34" s="332"/>
      <c r="BS34" s="332"/>
      <c r="BT34" s="332"/>
      <c r="BU34" s="332"/>
      <c r="BV34" s="375"/>
      <c r="BW34" s="375"/>
      <c r="BX34" s="375"/>
      <c r="BY34" s="375"/>
      <c r="BZ34" s="375"/>
      <c r="CA34" s="375"/>
      <c r="CB34" s="375"/>
      <c r="CC34" s="375"/>
      <c r="CD34" s="376"/>
      <c r="CE34" s="268"/>
      <c r="CF34" s="246"/>
      <c r="CG34" s="244"/>
      <c r="CH34" s="274"/>
      <c r="CI34" s="244"/>
      <c r="CJ34" s="358"/>
      <c r="CK34" s="359"/>
      <c r="CL34" s="379"/>
      <c r="CM34" s="360"/>
      <c r="CN34" s="361"/>
      <c r="CO34" s="361"/>
      <c r="CP34" s="380"/>
      <c r="CQ34" s="381"/>
      <c r="CR34" s="352"/>
      <c r="CS34" s="382"/>
      <c r="DJ34" s="362"/>
      <c r="DK34" s="363"/>
      <c r="DL34" s="183"/>
      <c r="DM34" s="383"/>
      <c r="DN34" s="365"/>
      <c r="DO34" s="384"/>
      <c r="DP34" s="385"/>
      <c r="DQ34" s="386"/>
      <c r="DR34" s="387"/>
      <c r="DS34" s="369"/>
      <c r="DT34" s="369"/>
      <c r="DU34" s="385"/>
      <c r="DV34" s="388"/>
      <c r="DW34" s="389"/>
      <c r="DX34" s="390"/>
      <c r="DY34" s="390"/>
    </row>
    <row r="35" spans="1:171" s="232" customFormat="1" ht="41.25" customHeight="1" x14ac:dyDescent="0.2">
      <c r="A35" s="377"/>
      <c r="B35" s="321"/>
      <c r="C35" s="337"/>
      <c r="D35" s="378"/>
      <c r="E35" s="378"/>
      <c r="F35" s="378"/>
      <c r="G35" s="378"/>
      <c r="H35" s="378"/>
      <c r="I35" s="378"/>
      <c r="J35" s="378"/>
      <c r="K35" s="378"/>
      <c r="L35" s="378"/>
      <c r="M35" s="378"/>
      <c r="N35" s="378"/>
      <c r="O35" s="378"/>
      <c r="P35" s="378"/>
      <c r="Q35" s="378"/>
      <c r="R35" s="378"/>
      <c r="S35" s="355"/>
      <c r="T35" s="355"/>
      <c r="U35" s="355"/>
      <c r="V35" s="356"/>
      <c r="W35" s="357"/>
      <c r="X35" s="332"/>
      <c r="Y35" s="332"/>
      <c r="Z35" s="332"/>
      <c r="AA35" s="332"/>
      <c r="AB35" s="332"/>
      <c r="AC35" s="332"/>
      <c r="AD35" s="332"/>
      <c r="AE35" s="332"/>
      <c r="AF35" s="332"/>
      <c r="AG35" s="332"/>
      <c r="AH35" s="332"/>
      <c r="AI35" s="332"/>
      <c r="AJ35" s="332"/>
      <c r="AK35" s="332"/>
      <c r="AL35" s="332"/>
      <c r="AM35" s="332"/>
      <c r="AN35" s="332"/>
      <c r="AO35" s="332"/>
      <c r="AP35" s="332"/>
      <c r="AQ35" s="332"/>
      <c r="AR35" s="332"/>
      <c r="AS35" s="332"/>
      <c r="AT35" s="332"/>
      <c r="AU35" s="332"/>
      <c r="AV35" s="332"/>
      <c r="AW35" s="332"/>
      <c r="AX35" s="332"/>
      <c r="AY35" s="332"/>
      <c r="AZ35" s="332"/>
      <c r="BA35" s="332"/>
      <c r="BB35" s="332"/>
      <c r="BC35" s="332"/>
      <c r="BD35" s="332"/>
      <c r="BE35" s="332"/>
      <c r="BF35" s="332"/>
      <c r="BG35" s="332"/>
      <c r="BH35" s="332"/>
      <c r="BI35" s="332"/>
      <c r="BJ35" s="332"/>
      <c r="BK35" s="332"/>
      <c r="BL35" s="332"/>
      <c r="BM35" s="332"/>
      <c r="BN35" s="332"/>
      <c r="BO35" s="332"/>
      <c r="BP35" s="332"/>
      <c r="BQ35" s="332"/>
      <c r="BR35" s="332"/>
      <c r="BS35" s="332"/>
      <c r="BT35" s="332"/>
      <c r="BU35" s="332"/>
      <c r="BV35" s="375"/>
      <c r="BW35" s="375"/>
      <c r="BX35" s="375"/>
      <c r="BY35" s="375"/>
      <c r="BZ35" s="375"/>
      <c r="CA35" s="375"/>
      <c r="CB35" s="375"/>
      <c r="CC35" s="375"/>
      <c r="CD35" s="376"/>
      <c r="CE35" s="268"/>
      <c r="CF35" s="246"/>
      <c r="CG35" s="244"/>
      <c r="CH35" s="274"/>
      <c r="CI35" s="244"/>
      <c r="CJ35" s="358"/>
      <c r="CK35" s="359"/>
      <c r="CL35" s="379"/>
      <c r="CM35" s="360"/>
      <c r="CN35" s="361"/>
      <c r="CO35" s="361"/>
      <c r="CP35" s="380"/>
      <c r="CQ35" s="381"/>
      <c r="CR35" s="352"/>
      <c r="CS35" s="382"/>
      <c r="DJ35" s="362"/>
      <c r="DK35" s="363"/>
      <c r="DL35" s="183"/>
      <c r="DM35" s="383"/>
      <c r="DN35" s="365"/>
      <c r="DO35" s="384"/>
      <c r="DP35" s="385"/>
      <c r="DQ35" s="386"/>
      <c r="DR35" s="387"/>
      <c r="DS35" s="369"/>
      <c r="DT35" s="369"/>
      <c r="DU35" s="385"/>
      <c r="DV35" s="388"/>
      <c r="DW35" s="389"/>
      <c r="DX35" s="390"/>
      <c r="DY35" s="390"/>
    </row>
    <row r="36" spans="1:171" s="232" customFormat="1" ht="41.25" customHeight="1" x14ac:dyDescent="0.2">
      <c r="A36" s="391"/>
      <c r="B36" s="321"/>
      <c r="C36" s="337"/>
      <c r="D36" s="378"/>
      <c r="E36" s="378"/>
      <c r="F36" s="378"/>
      <c r="G36" s="378"/>
      <c r="H36" s="378"/>
      <c r="I36" s="378"/>
      <c r="J36" s="378"/>
      <c r="K36" s="378"/>
      <c r="L36" s="378"/>
      <c r="M36" s="378"/>
      <c r="N36" s="378"/>
      <c r="O36" s="378"/>
      <c r="P36" s="378"/>
      <c r="Q36" s="378"/>
      <c r="R36" s="378"/>
      <c r="S36" s="355"/>
      <c r="T36" s="355"/>
      <c r="U36" s="355"/>
      <c r="V36" s="356"/>
      <c r="W36" s="357"/>
      <c r="X36" s="332"/>
      <c r="Y36" s="332"/>
      <c r="Z36" s="332"/>
      <c r="AA36" s="332"/>
      <c r="AB36" s="332"/>
      <c r="AC36" s="332"/>
      <c r="AD36" s="332"/>
      <c r="AE36" s="332"/>
      <c r="AF36" s="332"/>
      <c r="AG36" s="332"/>
      <c r="AH36" s="332"/>
      <c r="AI36" s="332"/>
      <c r="AJ36" s="332"/>
      <c r="AK36" s="332"/>
      <c r="AL36" s="332"/>
      <c r="AM36" s="332"/>
      <c r="AN36" s="332"/>
      <c r="AO36" s="332"/>
      <c r="AP36" s="332"/>
      <c r="AQ36" s="332"/>
      <c r="AR36" s="332"/>
      <c r="AS36" s="332"/>
      <c r="AT36" s="332"/>
      <c r="AU36" s="332"/>
      <c r="AV36" s="332"/>
      <c r="AW36" s="332"/>
      <c r="AX36" s="332"/>
      <c r="AY36" s="332"/>
      <c r="AZ36" s="332"/>
      <c r="BA36" s="332"/>
      <c r="BB36" s="332"/>
      <c r="BC36" s="332"/>
      <c r="BD36" s="332"/>
      <c r="BE36" s="332"/>
      <c r="BF36" s="332"/>
      <c r="BG36" s="332"/>
      <c r="BH36" s="332"/>
      <c r="BI36" s="332"/>
      <c r="BJ36" s="332"/>
      <c r="BK36" s="332"/>
      <c r="BL36" s="332"/>
      <c r="BM36" s="332"/>
      <c r="BN36" s="332"/>
      <c r="BO36" s="332"/>
      <c r="BP36" s="332"/>
      <c r="BQ36" s="332"/>
      <c r="BR36" s="332"/>
      <c r="BS36" s="332"/>
      <c r="BT36" s="332"/>
      <c r="BU36" s="332"/>
      <c r="BV36" s="375"/>
      <c r="BW36" s="375"/>
      <c r="BX36" s="375"/>
      <c r="BY36" s="375"/>
      <c r="BZ36" s="375"/>
      <c r="CA36" s="375"/>
      <c r="CB36" s="375"/>
      <c r="CC36" s="375"/>
      <c r="CD36" s="376"/>
      <c r="CE36" s="268"/>
      <c r="CF36" s="246"/>
      <c r="CG36" s="244"/>
      <c r="CH36" s="274"/>
      <c r="CI36" s="244"/>
      <c r="CJ36" s="358"/>
      <c r="CK36" s="392"/>
      <c r="CL36" s="393"/>
      <c r="CM36" s="394"/>
      <c r="CN36" s="395"/>
      <c r="CO36" s="395"/>
      <c r="CP36" s="396"/>
      <c r="CQ36" s="397"/>
      <c r="CR36" s="374"/>
      <c r="CS36" s="398"/>
      <c r="DJ36" s="399"/>
      <c r="DK36" s="363"/>
      <c r="DL36" s="400"/>
      <c r="DM36" s="401"/>
      <c r="DN36" s="402"/>
      <c r="DO36" s="403"/>
      <c r="DP36" s="404"/>
      <c r="DQ36" s="405"/>
      <c r="DR36" s="406"/>
      <c r="DS36" s="407"/>
      <c r="DT36" s="407"/>
      <c r="DU36" s="404"/>
      <c r="DV36" s="408"/>
      <c r="DW36" s="409"/>
      <c r="DX36" s="410"/>
      <c r="DY36" s="410"/>
    </row>
    <row r="37" spans="1:171" s="302" customFormat="1" ht="30.75" customHeight="1" x14ac:dyDescent="0.2">
      <c r="A37" s="244"/>
      <c r="B37" s="245"/>
      <c r="C37" s="244"/>
      <c r="D37" s="244"/>
      <c r="E37" s="246"/>
      <c r="F37" s="244"/>
      <c r="G37" s="247"/>
      <c r="H37" s="248"/>
      <c r="I37" s="247"/>
      <c r="J37" s="248"/>
      <c r="K37" s="246"/>
      <c r="L37" s="249"/>
      <c r="M37" s="250"/>
      <c r="N37" s="251"/>
      <c r="O37" s="252"/>
      <c r="P37" s="246"/>
      <c r="Q37" s="245"/>
      <c r="R37" s="253"/>
      <c r="S37" s="254"/>
      <c r="T37" s="255"/>
      <c r="U37" s="256"/>
      <c r="V37" s="257"/>
      <c r="W37" s="258"/>
      <c r="X37" s="259"/>
      <c r="Y37" s="260"/>
      <c r="Z37" s="260"/>
      <c r="AA37" s="261"/>
      <c r="AB37" s="262"/>
      <c r="AC37" s="263"/>
      <c r="AD37" s="263"/>
      <c r="AE37" s="264"/>
      <c r="AF37" s="264"/>
      <c r="AG37" s="264"/>
      <c r="AH37" s="264"/>
      <c r="AI37" s="265"/>
      <c r="AJ37" s="264"/>
      <c r="AK37" s="265"/>
      <c r="AL37" s="266"/>
      <c r="AM37" s="267"/>
      <c r="AN37" s="268"/>
      <c r="AO37" s="269"/>
      <c r="AP37" s="270"/>
      <c r="AQ37" s="271"/>
      <c r="AR37" s="270"/>
      <c r="AS37" s="270"/>
      <c r="AT37" s="272"/>
      <c r="AU37" s="273"/>
      <c r="AV37" s="274"/>
      <c r="AW37" s="273"/>
      <c r="AX37" s="246"/>
      <c r="AY37" s="275"/>
      <c r="AZ37" s="276"/>
      <c r="BA37" s="277"/>
      <c r="BB37" s="278"/>
      <c r="BC37" s="255"/>
      <c r="BD37" s="255"/>
      <c r="BE37" s="279"/>
      <c r="BF37" s="280"/>
      <c r="BG37" s="277"/>
      <c r="BH37" s="281"/>
      <c r="BI37" s="282"/>
      <c r="BJ37" s="283"/>
      <c r="BK37" s="282"/>
      <c r="BL37" s="284"/>
      <c r="BM37" s="285"/>
      <c r="BN37" s="286"/>
      <c r="BO37" s="280"/>
      <c r="BP37" s="268"/>
      <c r="BQ37" s="281"/>
      <c r="BR37" s="273"/>
      <c r="BS37" s="247"/>
      <c r="BT37" s="273"/>
      <c r="BU37" s="246"/>
      <c r="BV37" s="287"/>
      <c r="BW37" s="288"/>
      <c r="BX37" s="289"/>
      <c r="BY37" s="279"/>
      <c r="BZ37" s="290"/>
      <c r="CA37" s="291"/>
      <c r="CB37" s="261"/>
      <c r="CC37" s="261"/>
      <c r="CD37" s="244"/>
      <c r="CE37" s="244"/>
      <c r="CF37" s="150"/>
      <c r="CG37" s="244"/>
      <c r="CH37" s="292"/>
      <c r="CI37" s="244"/>
      <c r="CJ37" s="293"/>
      <c r="CK37" s="293"/>
      <c r="CL37" s="244"/>
      <c r="CM37" s="293"/>
      <c r="CN37" s="293"/>
      <c r="CO37" s="293"/>
      <c r="CP37" s="293"/>
      <c r="CQ37" s="244"/>
      <c r="CR37" s="293"/>
      <c r="CS37" s="293"/>
      <c r="CT37" s="294"/>
      <c r="CU37" s="295"/>
      <c r="CV37" s="296"/>
      <c r="CW37" s="296"/>
      <c r="CX37" s="296"/>
      <c r="CY37" s="296"/>
      <c r="CZ37" s="296"/>
      <c r="DA37" s="296"/>
      <c r="DB37" s="297"/>
      <c r="DC37" s="298"/>
      <c r="DD37" s="298"/>
      <c r="DE37" s="261"/>
      <c r="DF37" s="261"/>
      <c r="DG37" s="261"/>
      <c r="DH37" s="261"/>
      <c r="DI37" s="261"/>
      <c r="DJ37" s="261"/>
      <c r="DK37" s="279"/>
      <c r="DL37" s="293"/>
      <c r="DM37" s="244"/>
      <c r="DN37" s="244"/>
      <c r="DO37" s="244"/>
      <c r="DP37" s="244"/>
      <c r="DQ37" s="293"/>
      <c r="DR37" s="293"/>
      <c r="DS37" s="263"/>
      <c r="DT37" s="299"/>
      <c r="DU37" s="246"/>
      <c r="DV37" s="246"/>
      <c r="DW37" s="272"/>
      <c r="DX37" s="274"/>
      <c r="DY37" s="274"/>
      <c r="DZ37" s="274"/>
      <c r="EA37" s="300"/>
      <c r="EB37" s="274"/>
      <c r="EC37" s="244"/>
      <c r="ED37" s="272"/>
      <c r="EE37" s="274"/>
      <c r="EF37" s="274"/>
      <c r="EG37" s="274"/>
      <c r="EH37" s="300"/>
      <c r="EI37" s="244"/>
      <c r="EJ37" s="293"/>
      <c r="EK37" s="297"/>
      <c r="EL37" s="246"/>
      <c r="EM37" s="296"/>
      <c r="EN37" s="296"/>
      <c r="EO37" s="296"/>
      <c r="EP37" s="296"/>
      <c r="EQ37" s="296"/>
      <c r="ER37" s="296"/>
      <c r="ES37" s="296"/>
      <c r="ET37" s="296"/>
      <c r="EU37" s="296"/>
      <c r="EV37" s="296"/>
      <c r="EW37" s="296"/>
      <c r="EX37" s="296"/>
      <c r="EY37" s="296"/>
      <c r="EZ37" s="296"/>
      <c r="FA37" s="296"/>
      <c r="FB37" s="296"/>
      <c r="FC37" s="296"/>
      <c r="FD37" s="296"/>
      <c r="FE37" s="296"/>
      <c r="FF37" s="296"/>
      <c r="FG37" s="296"/>
      <c r="FH37" s="296"/>
      <c r="FI37" s="296"/>
      <c r="FJ37" s="296"/>
      <c r="FK37" s="301"/>
      <c r="FL37" s="301"/>
      <c r="FM37" s="301"/>
      <c r="FN37" s="301"/>
      <c r="FO37" s="301"/>
    </row>
    <row r="38" spans="1:171" s="302" customFormat="1" ht="30.75" customHeight="1" x14ac:dyDescent="0.2">
      <c r="A38" s="244"/>
      <c r="B38" s="245"/>
      <c r="C38" s="244"/>
      <c r="D38" s="244"/>
      <c r="E38" s="246"/>
      <c r="F38" s="244"/>
      <c r="G38" s="247"/>
      <c r="H38" s="248"/>
      <c r="I38" s="247"/>
      <c r="J38" s="248"/>
      <c r="K38" s="246"/>
      <c r="L38" s="249"/>
      <c r="M38" s="250"/>
      <c r="N38" s="251"/>
      <c r="O38" s="252"/>
      <c r="P38" s="246"/>
      <c r="Q38" s="245"/>
      <c r="R38" s="253"/>
      <c r="S38" s="254"/>
      <c r="T38" s="255"/>
      <c r="U38" s="256"/>
      <c r="V38" s="257"/>
      <c r="W38" s="258"/>
      <c r="X38" s="259"/>
      <c r="Y38" s="260"/>
      <c r="Z38" s="260"/>
      <c r="AA38" s="261"/>
      <c r="AB38" s="262"/>
      <c r="AC38" s="263"/>
      <c r="AD38" s="263"/>
      <c r="AE38" s="264"/>
      <c r="AF38" s="264"/>
      <c r="AG38" s="264"/>
      <c r="AH38" s="264"/>
      <c r="AI38" s="265"/>
      <c r="AJ38" s="264"/>
      <c r="AK38" s="265"/>
      <c r="AL38" s="266"/>
      <c r="AM38" s="267"/>
      <c r="AN38" s="268"/>
      <c r="AO38" s="269"/>
      <c r="AP38" s="270"/>
      <c r="AQ38" s="271"/>
      <c r="AR38" s="270"/>
      <c r="AS38" s="270"/>
      <c r="AT38" s="272"/>
      <c r="AU38" s="273"/>
      <c r="AV38" s="274"/>
      <c r="AW38" s="273"/>
      <c r="AX38" s="246"/>
      <c r="AY38" s="275"/>
      <c r="AZ38" s="276"/>
      <c r="BA38" s="277"/>
      <c r="BB38" s="278"/>
      <c r="BC38" s="255"/>
      <c r="BD38" s="255"/>
      <c r="BE38" s="279"/>
      <c r="BF38" s="280"/>
      <c r="BG38" s="277"/>
      <c r="BH38" s="281"/>
      <c r="BI38" s="282"/>
      <c r="BJ38" s="283"/>
      <c r="BK38" s="282"/>
      <c r="BL38" s="284"/>
      <c r="BM38" s="285"/>
      <c r="BN38" s="286"/>
      <c r="BO38" s="280"/>
      <c r="BP38" s="268"/>
      <c r="BQ38" s="281"/>
      <c r="BR38" s="273"/>
      <c r="BS38" s="247"/>
      <c r="BT38" s="273"/>
      <c r="BU38" s="246"/>
      <c r="BV38" s="287"/>
      <c r="BW38" s="288"/>
      <c r="BX38" s="289"/>
      <c r="BY38" s="279"/>
      <c r="BZ38" s="290"/>
      <c r="CA38" s="291"/>
      <c r="CB38" s="261"/>
      <c r="CC38" s="261"/>
      <c r="CD38" s="244"/>
      <c r="CE38" s="244"/>
      <c r="CF38" s="150"/>
      <c r="CG38" s="244"/>
      <c r="CH38" s="292"/>
      <c r="CI38" s="244"/>
      <c r="CJ38" s="293"/>
      <c r="CK38" s="293"/>
      <c r="CL38" s="244"/>
      <c r="CM38" s="293"/>
      <c r="CN38" s="293"/>
      <c r="CO38" s="293"/>
      <c r="CP38" s="293"/>
      <c r="CQ38" s="244"/>
      <c r="CR38" s="293"/>
      <c r="CS38" s="293"/>
      <c r="CT38" s="294"/>
      <c r="CU38" s="295"/>
      <c r="CV38" s="296"/>
      <c r="CW38" s="296"/>
      <c r="CX38" s="296"/>
      <c r="CY38" s="296"/>
      <c r="CZ38" s="296"/>
      <c r="DA38" s="296"/>
      <c r="DB38" s="297"/>
      <c r="DC38" s="298"/>
      <c r="DD38" s="298"/>
      <c r="DE38" s="261"/>
      <c r="DF38" s="261"/>
      <c r="DG38" s="261"/>
      <c r="DH38" s="261"/>
      <c r="DI38" s="261"/>
      <c r="DJ38" s="261"/>
      <c r="DK38" s="279"/>
      <c r="DL38" s="293"/>
      <c r="DM38" s="244"/>
      <c r="DN38" s="244"/>
      <c r="DO38" s="244"/>
      <c r="DP38" s="244"/>
      <c r="DQ38" s="293"/>
      <c r="DR38" s="293"/>
      <c r="DS38" s="263"/>
      <c r="DT38" s="299"/>
      <c r="DU38" s="246"/>
      <c r="DV38" s="246"/>
      <c r="DW38" s="272"/>
      <c r="DX38" s="274"/>
      <c r="DY38" s="274"/>
      <c r="DZ38" s="274"/>
      <c r="EA38" s="300"/>
      <c r="EB38" s="274"/>
      <c r="EC38" s="244"/>
      <c r="ED38" s="272"/>
      <c r="EE38" s="274"/>
      <c r="EF38" s="274"/>
      <c r="EG38" s="274"/>
      <c r="EH38" s="300"/>
      <c r="EI38" s="244"/>
      <c r="EJ38" s="293"/>
      <c r="EK38" s="297"/>
      <c r="EL38" s="246"/>
      <c r="EM38" s="296"/>
      <c r="EN38" s="296"/>
      <c r="EO38" s="296"/>
      <c r="EP38" s="296"/>
      <c r="EQ38" s="296"/>
      <c r="ER38" s="296"/>
      <c r="ES38" s="296"/>
      <c r="ET38" s="296"/>
      <c r="EU38" s="296"/>
      <c r="EV38" s="296"/>
      <c r="EW38" s="296"/>
      <c r="EX38" s="296"/>
      <c r="EY38" s="296"/>
      <c r="EZ38" s="296"/>
      <c r="FA38" s="296"/>
      <c r="FB38" s="296"/>
      <c r="FC38" s="296"/>
      <c r="FD38" s="296"/>
      <c r="FE38" s="296"/>
      <c r="FF38" s="296"/>
      <c r="FG38" s="296"/>
      <c r="FH38" s="296"/>
      <c r="FI38" s="296"/>
      <c r="FJ38" s="296"/>
      <c r="FK38" s="301"/>
      <c r="FL38" s="301"/>
      <c r="FM38" s="301"/>
      <c r="FN38" s="301"/>
      <c r="FO38" s="301"/>
    </row>
    <row r="39" spans="1:171" s="232" customFormat="1" ht="41.25" customHeight="1" x14ac:dyDescent="0.2">
      <c r="A39" s="377"/>
      <c r="B39" s="321"/>
      <c r="C39" s="337"/>
      <c r="D39" s="378"/>
      <c r="E39" s="378"/>
      <c r="F39" s="378"/>
      <c r="G39" s="378"/>
      <c r="H39" s="378"/>
      <c r="I39" s="378"/>
      <c r="J39" s="378"/>
      <c r="K39" s="378"/>
      <c r="L39" s="378"/>
      <c r="M39" s="378"/>
      <c r="N39" s="378"/>
      <c r="O39" s="378"/>
      <c r="P39" s="378"/>
      <c r="Q39" s="378"/>
      <c r="R39" s="378"/>
      <c r="S39" s="355"/>
      <c r="T39" s="355"/>
      <c r="U39" s="355"/>
      <c r="V39" s="356"/>
      <c r="W39" s="357"/>
      <c r="X39" s="332"/>
      <c r="Y39" s="332"/>
      <c r="Z39" s="332"/>
      <c r="AA39" s="332"/>
      <c r="AB39" s="332"/>
      <c r="AC39" s="332"/>
      <c r="AD39" s="332"/>
      <c r="AE39" s="332"/>
      <c r="AF39" s="332"/>
      <c r="AG39" s="332"/>
      <c r="AH39" s="332"/>
      <c r="AI39" s="332"/>
      <c r="AJ39" s="332"/>
      <c r="AK39" s="332"/>
      <c r="AL39" s="332"/>
      <c r="AM39" s="332"/>
      <c r="AN39" s="332"/>
      <c r="AO39" s="332"/>
      <c r="AP39" s="332"/>
      <c r="AQ39" s="332"/>
      <c r="AR39" s="332"/>
      <c r="AS39" s="332"/>
      <c r="AT39" s="332"/>
      <c r="AU39" s="332"/>
      <c r="AV39" s="332"/>
      <c r="AW39" s="332"/>
      <c r="AX39" s="332"/>
      <c r="AY39" s="332"/>
      <c r="AZ39" s="332"/>
      <c r="BA39" s="332"/>
      <c r="BB39" s="332"/>
      <c r="BC39" s="332"/>
      <c r="BD39" s="332"/>
      <c r="BE39" s="332"/>
      <c r="BF39" s="332"/>
      <c r="BG39" s="332"/>
      <c r="BH39" s="332"/>
      <c r="BI39" s="332"/>
      <c r="BJ39" s="332"/>
      <c r="BK39" s="332"/>
      <c r="BL39" s="332"/>
      <c r="BM39" s="332"/>
      <c r="BN39" s="332"/>
      <c r="BO39" s="332"/>
      <c r="BP39" s="332"/>
      <c r="BQ39" s="332"/>
      <c r="BR39" s="332"/>
      <c r="BS39" s="332"/>
      <c r="BT39" s="332"/>
      <c r="BU39" s="332"/>
      <c r="BV39" s="375"/>
      <c r="BW39" s="375"/>
      <c r="BX39" s="375"/>
      <c r="BY39" s="375"/>
      <c r="BZ39" s="375"/>
      <c r="CA39" s="375"/>
      <c r="CB39" s="375"/>
      <c r="CC39" s="375"/>
      <c r="CD39" s="376"/>
      <c r="CE39" s="268"/>
      <c r="CF39" s="246"/>
      <c r="CG39" s="244"/>
      <c r="CH39" s="274"/>
      <c r="CI39" s="244"/>
      <c r="CJ39" s="358"/>
      <c r="CK39" s="359"/>
      <c r="CL39" s="379"/>
      <c r="CM39" s="360"/>
      <c r="CN39" s="361"/>
      <c r="CO39" s="361"/>
      <c r="CP39" s="380"/>
      <c r="CQ39" s="381"/>
      <c r="CR39" s="352"/>
      <c r="CS39" s="382"/>
      <c r="DJ39" s="362"/>
      <c r="DK39" s="363"/>
      <c r="DL39" s="183"/>
      <c r="DM39" s="383"/>
      <c r="DN39" s="365"/>
      <c r="DO39" s="384"/>
      <c r="DP39" s="385"/>
      <c r="DQ39" s="386"/>
      <c r="DR39" s="387"/>
      <c r="DS39" s="369"/>
      <c r="DT39" s="369"/>
      <c r="DU39" s="385"/>
      <c r="DV39" s="388"/>
      <c r="DW39" s="389"/>
      <c r="DX39" s="390"/>
      <c r="DY39" s="390"/>
    </row>
    <row r="40" spans="1:171" s="232" customFormat="1" ht="41.25" customHeight="1" x14ac:dyDescent="0.2">
      <c r="A40" s="377"/>
      <c r="B40" s="321"/>
      <c r="C40" s="337"/>
      <c r="D40" s="378"/>
      <c r="E40" s="378"/>
      <c r="F40" s="378"/>
      <c r="G40" s="378"/>
      <c r="H40" s="378"/>
      <c r="I40" s="378"/>
      <c r="J40" s="378"/>
      <c r="K40" s="378"/>
      <c r="L40" s="378"/>
      <c r="M40" s="378"/>
      <c r="N40" s="378"/>
      <c r="O40" s="378"/>
      <c r="P40" s="378"/>
      <c r="Q40" s="378"/>
      <c r="R40" s="378"/>
      <c r="S40" s="355"/>
      <c r="T40" s="355"/>
      <c r="U40" s="355"/>
      <c r="V40" s="356"/>
      <c r="W40" s="357"/>
      <c r="X40" s="332"/>
      <c r="Y40" s="332"/>
      <c r="Z40" s="332"/>
      <c r="AA40" s="332"/>
      <c r="AB40" s="332"/>
      <c r="AC40" s="332"/>
      <c r="AD40" s="332"/>
      <c r="AE40" s="332"/>
      <c r="AF40" s="332"/>
      <c r="AG40" s="332"/>
      <c r="AH40" s="332"/>
      <c r="AI40" s="332"/>
      <c r="AJ40" s="332"/>
      <c r="AK40" s="332"/>
      <c r="AL40" s="332"/>
      <c r="AM40" s="332"/>
      <c r="AN40" s="332"/>
      <c r="AO40" s="332"/>
      <c r="AP40" s="332"/>
      <c r="AQ40" s="332"/>
      <c r="AR40" s="332"/>
      <c r="AS40" s="332"/>
      <c r="AT40" s="332"/>
      <c r="AU40" s="332"/>
      <c r="AV40" s="332"/>
      <c r="AW40" s="332"/>
      <c r="AX40" s="332"/>
      <c r="AY40" s="332"/>
      <c r="AZ40" s="332"/>
      <c r="BA40" s="332"/>
      <c r="BB40" s="332"/>
      <c r="BC40" s="332"/>
      <c r="BD40" s="332"/>
      <c r="BE40" s="332"/>
      <c r="BF40" s="332"/>
      <c r="BG40" s="332"/>
      <c r="BH40" s="332"/>
      <c r="BI40" s="332"/>
      <c r="BJ40" s="332"/>
      <c r="BK40" s="332"/>
      <c r="BL40" s="332"/>
      <c r="BM40" s="332"/>
      <c r="BN40" s="332"/>
      <c r="BO40" s="332"/>
      <c r="BP40" s="332"/>
      <c r="BQ40" s="332"/>
      <c r="BR40" s="332"/>
      <c r="BS40" s="332"/>
      <c r="BT40" s="332"/>
      <c r="BU40" s="332"/>
      <c r="BV40" s="375"/>
      <c r="BW40" s="375"/>
      <c r="BX40" s="375"/>
      <c r="BY40" s="375"/>
      <c r="BZ40" s="375"/>
      <c r="CA40" s="375"/>
      <c r="CB40" s="375"/>
      <c r="CC40" s="375"/>
      <c r="CD40" s="376"/>
      <c r="CE40" s="268"/>
      <c r="CF40" s="246"/>
      <c r="CG40" s="244"/>
      <c r="CH40" s="274"/>
      <c r="CI40" s="244"/>
      <c r="CJ40" s="358"/>
      <c r="CK40" s="359"/>
      <c r="CL40" s="379"/>
      <c r="CM40" s="360"/>
      <c r="CN40" s="361"/>
      <c r="CO40" s="361"/>
      <c r="CP40" s="380"/>
      <c r="CQ40" s="381"/>
      <c r="CR40" s="352"/>
      <c r="CS40" s="382"/>
      <c r="DJ40" s="362"/>
      <c r="DK40" s="363"/>
      <c r="DL40" s="183"/>
      <c r="DM40" s="383"/>
      <c r="DN40" s="365"/>
      <c r="DO40" s="384"/>
      <c r="DP40" s="385"/>
      <c r="DQ40" s="386"/>
      <c r="DR40" s="387"/>
      <c r="DS40" s="369"/>
      <c r="DT40" s="369"/>
      <c r="DU40" s="385"/>
      <c r="DV40" s="388"/>
      <c r="DW40" s="389"/>
      <c r="DX40" s="390"/>
      <c r="DY40" s="390"/>
    </row>
    <row r="41" spans="1:171" ht="37.5" customHeight="1" x14ac:dyDescent="0.2"/>
    <row r="42" spans="1:171" ht="11.25" customHeight="1" x14ac:dyDescent="0.2"/>
  </sheetData>
  <autoFilter ref="A15:ER27">
    <filterColumn colId="17" showButton="0"/>
    <filterColumn colId="21" showButton="0"/>
    <filterColumn colId="22" showButton="0"/>
    <filterColumn colId="57" showButton="0"/>
    <filterColumn colId="66" showButton="0"/>
    <filterColumn colId="70" showButton="0"/>
    <filterColumn colId="71" showButton="0"/>
  </autoFilter>
  <mergeCells count="41">
    <mergeCell ref="CB11:CB13"/>
    <mergeCell ref="BW11:BW13"/>
    <mergeCell ref="BV11:BV13"/>
    <mergeCell ref="BO11:BU11"/>
    <mergeCell ref="BS12:BU13"/>
    <mergeCell ref="BX11:BX13"/>
    <mergeCell ref="CA11:CA13"/>
    <mergeCell ref="BO12:BQ13"/>
    <mergeCell ref="D30:R30"/>
    <mergeCell ref="R15:S15"/>
    <mergeCell ref="V15:X15"/>
    <mergeCell ref="BF15:BG15"/>
    <mergeCell ref="BJ15:BL15"/>
    <mergeCell ref="X26:BU26"/>
    <mergeCell ref="AA28:CC28"/>
    <mergeCell ref="X29:BU30"/>
    <mergeCell ref="BO15:BP15"/>
    <mergeCell ref="BM15:BN15"/>
    <mergeCell ref="BS15:BU15"/>
    <mergeCell ref="D25:R25"/>
    <mergeCell ref="X25:BU25"/>
    <mergeCell ref="BK27:BN27"/>
    <mergeCell ref="BG1:BV1"/>
    <mergeCell ref="BG2:BV2"/>
    <mergeCell ref="B1:S1"/>
    <mergeCell ref="B2:S2"/>
    <mergeCell ref="B5:BV5"/>
    <mergeCell ref="W11:Y13"/>
    <mergeCell ref="R11:S13"/>
    <mergeCell ref="B7:BV7"/>
    <mergeCell ref="B8:BV8"/>
    <mergeCell ref="E11:E13"/>
    <mergeCell ref="F11:F13"/>
    <mergeCell ref="BM11:BN12"/>
    <mergeCell ref="B9:E9"/>
    <mergeCell ref="B11:B13"/>
    <mergeCell ref="D11:D13"/>
    <mergeCell ref="BJ12:BL13"/>
    <mergeCell ref="R9:S9"/>
    <mergeCell ref="BF12:BG13"/>
    <mergeCell ref="BF11:BL11"/>
  </mergeCells>
  <conditionalFormatting sqref="BX10">
    <cfRule type="cellIs" dxfId="75" priority="888" stopIfTrue="1" operator="between">
      <formula>"720"</formula>
      <formula>"720"</formula>
    </cfRule>
    <cfRule type="cellIs" dxfId="74" priority="889" stopIfTrue="1" operator="between">
      <formula>"660"</formula>
      <formula>"660"</formula>
    </cfRule>
  </conditionalFormatting>
  <conditionalFormatting sqref="DQ28:DQ36 DQ39:DQ40">
    <cfRule type="expression" dxfId="73" priority="886" stopIfTrue="1">
      <formula>IF(DR28&gt;0,1,0)</formula>
    </cfRule>
    <cfRule type="expression" dxfId="72" priority="887" stopIfTrue="1">
      <formula>IF(DR28=0,1,0)</formula>
    </cfRule>
  </conditionalFormatting>
  <conditionalFormatting sqref="DW28:DW36 DW39:DW40">
    <cfRule type="cellIs" dxfId="71" priority="883" stopIfTrue="1" operator="between">
      <formula>"Hưu"</formula>
      <formula>"Hưu"</formula>
    </cfRule>
    <cfRule type="cellIs" dxfId="70" priority="884" stopIfTrue="1" operator="between">
      <formula>"---"</formula>
      <formula>"---"</formula>
    </cfRule>
    <cfRule type="cellIs" dxfId="69" priority="885" stopIfTrue="1" operator="between">
      <formula>"Quá"</formula>
      <formula>"Quá"</formula>
    </cfRule>
  </conditionalFormatting>
  <conditionalFormatting sqref="DN28:DN36 DN39:DN40">
    <cfRule type="cellIs" dxfId="68" priority="880" stopIfTrue="1" operator="between">
      <formula>"Đến"</formula>
      <formula>"Đến"</formula>
    </cfRule>
    <cfRule type="cellIs" dxfId="67" priority="881" stopIfTrue="1" operator="between">
      <formula>"Quá"</formula>
      <formula>"Quá"</formula>
    </cfRule>
    <cfRule type="expression" dxfId="66" priority="882" stopIfTrue="1">
      <formula>IF(OR(DN28="Lương Sớm Hưu",DN28="Nâng Ngạch Hưu"),1,0)</formula>
    </cfRule>
  </conditionalFormatting>
  <conditionalFormatting sqref="DV28:DV36 DV39:DV40">
    <cfRule type="expression" dxfId="65" priority="877" stopIfTrue="1">
      <formula>IF(DV28="Nâg Ngạch sau TB",1,0)</formula>
    </cfRule>
    <cfRule type="expression" dxfId="64" priority="878" stopIfTrue="1">
      <formula>IF(DV28="Nâg Lươg Sớm sau TB",1,0)</formula>
    </cfRule>
    <cfRule type="expression" dxfId="63" priority="879" stopIfTrue="1">
      <formula>IF(DV28="Nâg PC TNVK cùng QĐ",1,0)</formula>
    </cfRule>
  </conditionalFormatting>
  <conditionalFormatting sqref="A28:A36 A39:A40">
    <cfRule type="expression" dxfId="62" priority="875" stopIfTrue="1">
      <formula>IF(#REF!="Hưu",1,0)</formula>
    </cfRule>
    <cfRule type="expression" dxfId="61" priority="876" stopIfTrue="1">
      <formula>IF(#REF!="Quá",1,0)</formula>
    </cfRule>
  </conditionalFormatting>
  <conditionalFormatting sqref="AV37:AV38 AJ37:AJ38">
    <cfRule type="expression" dxfId="60" priority="874" stopIfTrue="1">
      <formula>IF(AND(AP37=0,OR($AA$4-AJ37&gt;0,O$4-AJ37&lt;0)),1,0)</formula>
    </cfRule>
  </conditionalFormatting>
  <conditionalFormatting sqref="AA37:AA38">
    <cfRule type="cellIs" dxfId="59" priority="872" stopIfTrue="1" operator="between">
      <formula>"Đến $"</formula>
      <formula>"Đến $"</formula>
    </cfRule>
    <cfRule type="cellIs" dxfId="58" priority="873" stopIfTrue="1" operator="between">
      <formula>"Dừng $"</formula>
      <formula>"Dừng $"</formula>
    </cfRule>
  </conditionalFormatting>
  <conditionalFormatting sqref="AP37:AP38">
    <cfRule type="cellIs" dxfId="57" priority="870" stopIfTrue="1" operator="between">
      <formula>"%"</formula>
      <formula>"%"</formula>
    </cfRule>
    <cfRule type="expression" dxfId="56" priority="871" stopIfTrue="1">
      <formula>IF(AO37=AQ37,1,0)</formula>
    </cfRule>
  </conditionalFormatting>
  <conditionalFormatting sqref="O37:O38">
    <cfRule type="expression" dxfId="55" priority="869" stopIfTrue="1">
      <formula>IF(P37=0,1,0)</formula>
    </cfRule>
  </conditionalFormatting>
  <conditionalFormatting sqref="DN37:DN38">
    <cfRule type="expression" dxfId="54" priority="866" stopIfTrue="1">
      <formula>IF(FF37="Hưu",1,0)</formula>
    </cfRule>
    <cfRule type="expression" dxfId="53" priority="867" stopIfTrue="1">
      <formula>IF(FF37="Quá",1,0)</formula>
    </cfRule>
    <cfRule type="expression" dxfId="52" priority="868" stopIfTrue="1">
      <formula>IF(EN37="Lùi",1,0)</formula>
    </cfRule>
  </conditionalFormatting>
  <conditionalFormatting sqref="DU37:DU38">
    <cfRule type="expression" dxfId="51" priority="864" stopIfTrue="1">
      <formula>IF(FK37="Hưu",1,0)</formula>
    </cfRule>
    <cfRule type="expression" dxfId="50" priority="865" stopIfTrue="1">
      <formula>IF(FK37="Quá",1,0)</formula>
    </cfRule>
  </conditionalFormatting>
  <conditionalFormatting sqref="CU37:CU38">
    <cfRule type="cellIs" dxfId="49" priority="861" stopIfTrue="1" operator="between">
      <formula>"Hưu"</formula>
      <formula>"Hưu"</formula>
    </cfRule>
    <cfRule type="cellIs" dxfId="48" priority="862" stopIfTrue="1" operator="between">
      <formula>"---"</formula>
      <formula>"---"</formula>
    </cfRule>
    <cfRule type="cellIs" dxfId="47" priority="863" stopIfTrue="1" operator="between">
      <formula>"Quá"</formula>
      <formula>"Quá"</formula>
    </cfRule>
  </conditionalFormatting>
  <conditionalFormatting sqref="BE37:BE38">
    <cfRule type="expression" dxfId="46" priority="859" stopIfTrue="1">
      <formula>IF(BE37="Đến %",1,0)</formula>
    </cfRule>
    <cfRule type="expression" dxfId="45" priority="860" stopIfTrue="1">
      <formula>IF(BE37="Dừng %",1,0)</formula>
    </cfRule>
  </conditionalFormatting>
  <conditionalFormatting sqref="BW37:BW38">
    <cfRule type="cellIs" dxfId="44" priority="858" stopIfTrue="1" operator="between">
      <formula>0</formula>
      <formula>13</formula>
    </cfRule>
  </conditionalFormatting>
  <conditionalFormatting sqref="EC37:EC38">
    <cfRule type="expression" dxfId="43" priority="857" stopIfTrue="1">
      <formula>IF(EC37="Sửa",1,0)</formula>
    </cfRule>
  </conditionalFormatting>
  <conditionalFormatting sqref="N37:N38">
    <cfRule type="cellIs" dxfId="42" priority="856" stopIfTrue="1" operator="between">
      <formula>"Ko hạn"</formula>
      <formula>"Ko hạn"</formula>
    </cfRule>
  </conditionalFormatting>
  <conditionalFormatting sqref="Q37:Q38">
    <cfRule type="expression" dxfId="41" priority="855">
      <formula>IF(P37=0,1,0)</formula>
    </cfRule>
  </conditionalFormatting>
  <conditionalFormatting sqref="BJ37:BJ38">
    <cfRule type="expression" dxfId="40" priority="854" stopIfTrue="1">
      <formula>IF(AND(BS37=0,OR($AA$4-BJ37&gt;BS37,$AA$4-BJ37&lt;BS37)),1,0)</formula>
    </cfRule>
  </conditionalFormatting>
  <conditionalFormatting sqref="E37:E38">
    <cfRule type="expression" dxfId="39" priority="852" stopIfTrue="1">
      <formula>IF(CV37="Hưu",1,0)</formula>
    </cfRule>
    <cfRule type="expression" dxfId="38" priority="853" stopIfTrue="1">
      <formula>IF(CV37="Quá",1,0)</formula>
    </cfRule>
  </conditionalFormatting>
  <conditionalFormatting sqref="AM37:AM38">
    <cfRule type="expression" dxfId="37" priority="851" stopIfTrue="1">
      <formula>IF(AND(BB37=0,AM37&gt;0),1,0)</formula>
    </cfRule>
  </conditionalFormatting>
  <conditionalFormatting sqref="BS37:BS38">
    <cfRule type="expression" dxfId="36" priority="850" stopIfTrue="1">
      <formula>IF(AND(BX37=0,OR($AA$4-BS37&gt;BX37,$AA$4-BS37&lt;BX37)),1,0)</formula>
    </cfRule>
  </conditionalFormatting>
  <conditionalFormatting sqref="C37:C38">
    <cfRule type="expression" dxfId="35" priority="847" stopIfTrue="1">
      <formula>IF(CX37="Hưu",1,0)</formula>
    </cfRule>
    <cfRule type="expression" dxfId="34" priority="848" stopIfTrue="1">
      <formula>IF(CX37="Quá",1,0)</formula>
    </cfRule>
    <cfRule type="expression" dxfId="33" priority="849" stopIfTrue="1">
      <formula>IF(BC37="Lùi",1,0)</formula>
    </cfRule>
  </conditionalFormatting>
  <conditionalFormatting sqref="A37:A38">
    <cfRule type="expression" dxfId="32" priority="844" stopIfTrue="1">
      <formula>IF(CV37="Hưu",1,0)</formula>
    </cfRule>
    <cfRule type="expression" dxfId="31" priority="845" stopIfTrue="1">
      <formula>IF(CV37="Quá",1,0)</formula>
    </cfRule>
    <cfRule type="expression" dxfId="30" priority="846" stopIfTrue="1">
      <formula>IF(AM37="Lùi",1,0)</formula>
    </cfRule>
  </conditionalFormatting>
  <conditionalFormatting sqref="AV16:AV24 AJ16:AJ24">
    <cfRule type="expression" dxfId="29" priority="33" stopIfTrue="1">
      <formula>IF(AND(AP16=0,OR($AA$4-AJ16&gt;0,O$4-AJ16&lt;0)),1,0)</formula>
    </cfRule>
  </conditionalFormatting>
  <conditionalFormatting sqref="AA16:AA24">
    <cfRule type="cellIs" dxfId="28" priority="31" stopIfTrue="1" operator="between">
      <formula>"Đến $"</formula>
      <formula>"Đến $"</formula>
    </cfRule>
    <cfRule type="cellIs" dxfId="27" priority="32" stopIfTrue="1" operator="between">
      <formula>"Dừng $"</formula>
      <formula>"Dừng $"</formula>
    </cfRule>
  </conditionalFormatting>
  <conditionalFormatting sqref="AP16:AP24">
    <cfRule type="cellIs" dxfId="26" priority="29" stopIfTrue="1" operator="between">
      <formula>"%"</formula>
      <formula>"%"</formula>
    </cfRule>
    <cfRule type="expression" dxfId="25" priority="30" stopIfTrue="1">
      <formula>IF(AO16=AQ16,1,0)</formula>
    </cfRule>
  </conditionalFormatting>
  <conditionalFormatting sqref="O16:O24">
    <cfRule type="expression" dxfId="24" priority="28" stopIfTrue="1">
      <formula>IF(P16=0,1,0)</formula>
    </cfRule>
  </conditionalFormatting>
  <conditionalFormatting sqref="DN16:DN24">
    <cfRule type="expression" dxfId="23" priority="25" stopIfTrue="1">
      <formula>IF(FF16="Hưu",1,0)</formula>
    </cfRule>
    <cfRule type="expression" dxfId="22" priority="26" stopIfTrue="1">
      <formula>IF(FF16="Quá",1,0)</formula>
    </cfRule>
    <cfRule type="expression" dxfId="21" priority="27" stopIfTrue="1">
      <formula>IF(EN16="Lùi",1,0)</formula>
    </cfRule>
  </conditionalFormatting>
  <conditionalFormatting sqref="DU16:DU24">
    <cfRule type="expression" dxfId="20" priority="23" stopIfTrue="1">
      <formula>IF(FK16="Hưu",1,0)</formula>
    </cfRule>
    <cfRule type="expression" dxfId="19" priority="24" stopIfTrue="1">
      <formula>IF(FK16="Quá",1,0)</formula>
    </cfRule>
  </conditionalFormatting>
  <conditionalFormatting sqref="CU16:CU24">
    <cfRule type="cellIs" dxfId="18" priority="20" stopIfTrue="1" operator="between">
      <formula>"Hưu"</formula>
      <formula>"Hưu"</formula>
    </cfRule>
    <cfRule type="cellIs" dxfId="17" priority="21" stopIfTrue="1" operator="between">
      <formula>"---"</formula>
      <formula>"---"</formula>
    </cfRule>
    <cfRule type="cellIs" dxfId="16" priority="22" stopIfTrue="1" operator="between">
      <formula>"Quá"</formula>
      <formula>"Quá"</formula>
    </cfRule>
  </conditionalFormatting>
  <conditionalFormatting sqref="BE16:BE24">
    <cfRule type="expression" dxfId="15" priority="18" stopIfTrue="1">
      <formula>IF(BE16="Đến %",1,0)</formula>
    </cfRule>
    <cfRule type="expression" dxfId="14" priority="19" stopIfTrue="1">
      <formula>IF(BE16="Dừng %",1,0)</formula>
    </cfRule>
  </conditionalFormatting>
  <conditionalFormatting sqref="BW16:BW24">
    <cfRule type="cellIs" dxfId="13" priority="17" stopIfTrue="1" operator="between">
      <formula>0</formula>
      <formula>13</formula>
    </cfRule>
  </conditionalFormatting>
  <conditionalFormatting sqref="EC16:EC24">
    <cfRule type="expression" dxfId="12" priority="16" stopIfTrue="1">
      <formula>IF(EC16="Sửa",1,0)</formula>
    </cfRule>
  </conditionalFormatting>
  <conditionalFormatting sqref="N16:N24">
    <cfRule type="cellIs" dxfId="11" priority="15" stopIfTrue="1" operator="between">
      <formula>"Ko hạn"</formula>
      <formula>"Ko hạn"</formula>
    </cfRule>
  </conditionalFormatting>
  <conditionalFormatting sqref="Q16:Q24">
    <cfRule type="expression" dxfId="10" priority="14">
      <formula>IF(P16=0,1,0)</formula>
    </cfRule>
  </conditionalFormatting>
  <conditionalFormatting sqref="BJ16:BJ24">
    <cfRule type="expression" dxfId="9" priority="13" stopIfTrue="1">
      <formula>IF(AND(BS16=0,OR($AA$4-BJ16&gt;BS16,$AA$4-BJ16&lt;BS16)),1,0)</formula>
    </cfRule>
  </conditionalFormatting>
  <conditionalFormatting sqref="E16:E24">
    <cfRule type="expression" dxfId="8" priority="11" stopIfTrue="1">
      <formula>IF(CV16="Hưu",1,0)</formula>
    </cfRule>
    <cfRule type="expression" dxfId="7" priority="12" stopIfTrue="1">
      <formula>IF(CV16="Quá",1,0)</formula>
    </cfRule>
  </conditionalFormatting>
  <conditionalFormatting sqref="AM16:AM24">
    <cfRule type="expression" dxfId="6" priority="10" stopIfTrue="1">
      <formula>IF(AND(BB16=0,AM16&gt;0),1,0)</formula>
    </cfRule>
  </conditionalFormatting>
  <conditionalFormatting sqref="C16:C24">
    <cfRule type="expression" dxfId="5" priority="6" stopIfTrue="1">
      <formula>IF(CX16="Hưu",1,0)</formula>
    </cfRule>
    <cfRule type="expression" dxfId="4" priority="7" stopIfTrue="1">
      <formula>IF(CX16="Quá",1,0)</formula>
    </cfRule>
    <cfRule type="expression" dxfId="3" priority="8" stopIfTrue="1">
      <formula>IF(BC16="Lùi",1,0)</formula>
    </cfRule>
  </conditionalFormatting>
  <conditionalFormatting sqref="A16:A24">
    <cfRule type="expression" dxfId="2" priority="3" stopIfTrue="1">
      <formula>IF(CV16="Hưu",1,0)</formula>
    </cfRule>
    <cfRule type="expression" dxfId="1" priority="4" stopIfTrue="1">
      <formula>IF(CV16="Quá",1,0)</formula>
    </cfRule>
    <cfRule type="expression" dxfId="0" priority="5" stopIfTrue="1">
      <formula>IF(AM16="Lùi",1,0)</formula>
    </cfRule>
  </conditionalFormatting>
  <pageMargins left="0.51" right="0.31496062992126" top="0.43" bottom="0.39" header="0.15748031496063" footer="0.196850393700787"/>
  <pageSetup paperSize="9" orientation="landscape" r:id="rId1"/>
  <headerFooter alignWithMargins="0">
    <oddHeader>&amp;R&amp;"Arial,Bold"&amp;14&amp;UBIỂU 2 -TB</oddHeader>
    <oddFooter>&amp;R&amp;P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0"/>
  <sheetViews>
    <sheetView topLeftCell="A94" zoomScale="90" zoomScaleNormal="90" workbookViewId="0">
      <selection activeCell="L110" sqref="L110"/>
    </sheetView>
  </sheetViews>
  <sheetFormatPr defaultColWidth="10.5703125" defaultRowHeight="15" x14ac:dyDescent="0.2"/>
  <cols>
    <col min="1" max="1" width="4.42578125" style="5" customWidth="1"/>
    <col min="2" max="2" width="4.42578125" style="82" customWidth="1"/>
    <col min="3" max="3" width="27.42578125" style="5" customWidth="1"/>
    <col min="4" max="4" width="10" style="22" customWidth="1"/>
    <col min="5" max="6" width="10.28515625" style="26" customWidth="1"/>
    <col min="7" max="7" width="10.28515625" style="13" customWidth="1"/>
    <col min="8" max="8" width="10" style="5" customWidth="1"/>
    <col min="9" max="9" width="4.42578125" style="5" customWidth="1"/>
    <col min="10" max="10" width="4.28515625" style="5" customWidth="1"/>
    <col min="11" max="11" width="4.140625" style="5" customWidth="1"/>
    <col min="12" max="12" width="10.5703125" style="111" customWidth="1"/>
    <col min="13" max="13" width="27.42578125" style="5" customWidth="1"/>
    <col min="14" max="16384" width="10.5703125" style="5"/>
  </cols>
  <sheetData>
    <row r="1" spans="1:13" s="8" customFormat="1" ht="19.5" customHeight="1" x14ac:dyDescent="0.2">
      <c r="A1" s="7"/>
      <c r="B1" s="43"/>
      <c r="C1" s="15" t="s">
        <v>62</v>
      </c>
      <c r="D1" s="20" t="s">
        <v>160</v>
      </c>
      <c r="E1" s="23" t="s">
        <v>186</v>
      </c>
      <c r="F1" s="23" t="s">
        <v>161</v>
      </c>
      <c r="G1" s="15" t="s">
        <v>162</v>
      </c>
      <c r="H1" s="15" t="s">
        <v>163</v>
      </c>
      <c r="I1" s="7"/>
      <c r="J1" s="7"/>
      <c r="K1" s="7"/>
      <c r="L1" s="109">
        <v>1</v>
      </c>
      <c r="M1" s="8">
        <v>1</v>
      </c>
    </row>
    <row r="2" spans="1:13" s="3" customFormat="1" ht="20.25" customHeight="1" x14ac:dyDescent="0.2">
      <c r="A2" s="1"/>
      <c r="B2" s="44">
        <f>COUNTA($D$2:D2)</f>
        <v>1</v>
      </c>
      <c r="C2" s="45" t="s">
        <v>295</v>
      </c>
      <c r="D2" s="46" t="s">
        <v>293</v>
      </c>
      <c r="E2" s="47">
        <v>6.2</v>
      </c>
      <c r="F2" s="48">
        <v>0.36</v>
      </c>
      <c r="G2" s="49" t="str">
        <f>IF(F2=0.36,"A3",IF(F2=0.34,"A2",IF(F2=0.33,"A1",IF(F2=0.31,"A0",IF(F2=0.2,"B",IF(F2=0.18,"C"))))))</f>
        <v>A3</v>
      </c>
      <c r="H2" s="49" t="str">
        <f>IF(AND(G2="A3",E2=6.2),"A3.1",IF(AND(G2="A3",E2=5.75),"A3.2",IF(AND(G2="A2",E2=4.4),"A2.1",IF(AND(G2="A2",E2=4),"A2.2",IF(G2="C","Nhân viên","- - -")))))</f>
        <v>A3.1</v>
      </c>
      <c r="I2" s="1"/>
      <c r="J2" s="2"/>
      <c r="K2" s="1"/>
      <c r="L2" s="110">
        <v>2</v>
      </c>
    </row>
    <row r="3" spans="1:13" s="3" customFormat="1" ht="20.25" customHeight="1" x14ac:dyDescent="0.25">
      <c r="A3" s="1"/>
      <c r="B3" s="44">
        <f>COUNTA($D$2:D3)</f>
        <v>2</v>
      </c>
      <c r="C3" s="9" t="s">
        <v>297</v>
      </c>
      <c r="D3" s="27" t="s">
        <v>294</v>
      </c>
      <c r="E3" s="10">
        <v>4.4000000000000004</v>
      </c>
      <c r="F3" s="11">
        <v>0.34</v>
      </c>
      <c r="G3" s="6" t="str">
        <f t="shared" ref="G3:G60" si="0">IF(F3=0.36,"A3",IF(F3=0.34,"A2",IF(F3=0.33,"A1",IF(F3=0.31,"A0",IF(F3=0.2,"B",IF(F3=0.18,"C"))))))</f>
        <v>A2</v>
      </c>
      <c r="H3" s="6" t="str">
        <f t="shared" ref="H3:H60" si="1">IF(AND(G3="A3",E3=6.2),"A3.1",IF(AND(G3="A3",E3=5.75),"A3.2",IF(AND(G3="A2",E3=4.4),"A2.1",IF(AND(G3="A2",E3=4),"A2.2",IF(G3="C","Nhân viên","- - -")))))</f>
        <v>A2.1</v>
      </c>
      <c r="I3" s="1"/>
      <c r="J3" s="4" t="s">
        <v>134</v>
      </c>
      <c r="K3" s="1"/>
      <c r="L3" s="109">
        <v>3</v>
      </c>
    </row>
    <row r="4" spans="1:13" s="3" customFormat="1" ht="20.25" customHeight="1" x14ac:dyDescent="0.25">
      <c r="A4" s="1"/>
      <c r="B4" s="44">
        <f>COUNTA($D$2:D4)</f>
        <v>3</v>
      </c>
      <c r="C4" s="9" t="s">
        <v>296</v>
      </c>
      <c r="D4" s="27" t="s">
        <v>292</v>
      </c>
      <c r="E4" s="10">
        <v>2.34</v>
      </c>
      <c r="F4" s="11">
        <v>0.33</v>
      </c>
      <c r="G4" s="6" t="str">
        <f t="shared" si="0"/>
        <v>A1</v>
      </c>
      <c r="H4" s="6" t="str">
        <f t="shared" si="1"/>
        <v>- - -</v>
      </c>
      <c r="I4" s="1"/>
      <c r="J4" s="4" t="s">
        <v>82</v>
      </c>
      <c r="K4" s="1"/>
      <c r="L4" s="110">
        <v>4</v>
      </c>
    </row>
    <row r="5" spans="1:13" s="3" customFormat="1" ht="20.25" customHeight="1" x14ac:dyDescent="0.25">
      <c r="A5" s="1"/>
      <c r="B5" s="44">
        <f>COUNTA($D$2:D5)</f>
        <v>4</v>
      </c>
      <c r="C5" s="38" t="s">
        <v>235</v>
      </c>
      <c r="D5" s="39" t="s">
        <v>78</v>
      </c>
      <c r="E5" s="40">
        <v>4.4000000000000004</v>
      </c>
      <c r="F5" s="41">
        <v>0.34</v>
      </c>
      <c r="G5" s="42" t="str">
        <f t="shared" si="0"/>
        <v>A2</v>
      </c>
      <c r="H5" s="42" t="str">
        <f t="shared" si="1"/>
        <v>A2.1</v>
      </c>
      <c r="I5" s="1"/>
      <c r="J5" s="4" t="s">
        <v>134</v>
      </c>
      <c r="K5" s="1"/>
      <c r="L5" s="109">
        <v>5</v>
      </c>
    </row>
    <row r="6" spans="1:13" s="3" customFormat="1" ht="20.25" customHeight="1" x14ac:dyDescent="0.25">
      <c r="A6" s="1"/>
      <c r="B6" s="44">
        <f>COUNTA($D$2:D6)</f>
        <v>5</v>
      </c>
      <c r="C6" s="38" t="s">
        <v>332</v>
      </c>
      <c r="D6" s="39" t="s">
        <v>79</v>
      </c>
      <c r="E6" s="40">
        <v>2.34</v>
      </c>
      <c r="F6" s="41">
        <v>0.33</v>
      </c>
      <c r="G6" s="42" t="str">
        <f t="shared" si="0"/>
        <v>A1</v>
      </c>
      <c r="H6" s="42" t="str">
        <f t="shared" si="1"/>
        <v>- - -</v>
      </c>
      <c r="I6" s="1"/>
      <c r="J6" s="4" t="s">
        <v>82</v>
      </c>
      <c r="K6" s="1"/>
      <c r="L6" s="110">
        <v>6</v>
      </c>
    </row>
    <row r="7" spans="1:13" s="3" customFormat="1" ht="20.25" customHeight="1" x14ac:dyDescent="0.25">
      <c r="A7" s="1"/>
      <c r="B7" s="44">
        <f>COUNTA($D$2:D7)</f>
        <v>6</v>
      </c>
      <c r="C7" s="9" t="s">
        <v>80</v>
      </c>
      <c r="D7" s="27" t="s">
        <v>81</v>
      </c>
      <c r="E7" s="10">
        <v>4</v>
      </c>
      <c r="F7" s="11">
        <v>0.34</v>
      </c>
      <c r="G7" s="6" t="str">
        <f t="shared" si="0"/>
        <v>A2</v>
      </c>
      <c r="H7" s="6" t="str">
        <f t="shared" si="1"/>
        <v>A2.2</v>
      </c>
      <c r="I7" s="1"/>
      <c r="J7" s="4" t="s">
        <v>243</v>
      </c>
      <c r="K7" s="1"/>
      <c r="L7" s="109">
        <v>7</v>
      </c>
    </row>
    <row r="8" spans="1:13" s="3" customFormat="1" ht="20.25" customHeight="1" x14ac:dyDescent="0.25">
      <c r="A8" s="1"/>
      <c r="B8" s="44">
        <f>COUNTA($D$2:D8)</f>
        <v>7</v>
      </c>
      <c r="C8" s="9" t="s">
        <v>210</v>
      </c>
      <c r="D8" s="27" t="s">
        <v>83</v>
      </c>
      <c r="E8" s="10">
        <v>2.34</v>
      </c>
      <c r="F8" s="11">
        <v>0.33</v>
      </c>
      <c r="G8" s="6" t="str">
        <f t="shared" si="0"/>
        <v>A1</v>
      </c>
      <c r="H8" s="6" t="str">
        <f t="shared" si="1"/>
        <v>- - -</v>
      </c>
      <c r="I8" s="1"/>
      <c r="J8" s="4" t="s">
        <v>86</v>
      </c>
      <c r="K8" s="1"/>
      <c r="L8" s="110">
        <v>8</v>
      </c>
    </row>
    <row r="9" spans="1:13" s="3" customFormat="1" ht="20.25" customHeight="1" x14ac:dyDescent="0.25">
      <c r="A9" s="1"/>
      <c r="B9" s="44">
        <f>COUNTA($D$2:D9)</f>
        <v>8</v>
      </c>
      <c r="C9" s="9" t="s">
        <v>10</v>
      </c>
      <c r="D9" s="27" t="s">
        <v>84</v>
      </c>
      <c r="E9" s="10">
        <v>2.34</v>
      </c>
      <c r="F9" s="11">
        <v>0.33</v>
      </c>
      <c r="G9" s="6" t="str">
        <f t="shared" si="0"/>
        <v>A1</v>
      </c>
      <c r="H9" s="6" t="str">
        <f t="shared" si="1"/>
        <v>- - -</v>
      </c>
      <c r="I9" s="1"/>
      <c r="J9" s="4" t="s">
        <v>87</v>
      </c>
      <c r="K9" s="1"/>
      <c r="L9" s="109">
        <v>9</v>
      </c>
    </row>
    <row r="10" spans="1:13" s="3" customFormat="1" ht="20.25" customHeight="1" x14ac:dyDescent="0.25">
      <c r="A10" s="1"/>
      <c r="B10" s="44">
        <f>COUNTA($D$2:D10)</f>
        <v>9</v>
      </c>
      <c r="C10" s="9" t="s">
        <v>12</v>
      </c>
      <c r="D10" s="27" t="s">
        <v>85</v>
      </c>
      <c r="E10" s="10">
        <v>2.1</v>
      </c>
      <c r="F10" s="11">
        <v>0.31</v>
      </c>
      <c r="G10" s="6" t="str">
        <f t="shared" si="0"/>
        <v>A0</v>
      </c>
      <c r="H10" s="6" t="str">
        <f t="shared" si="1"/>
        <v>- - -</v>
      </c>
      <c r="I10" s="1"/>
      <c r="J10" s="4" t="s">
        <v>88</v>
      </c>
      <c r="K10" s="1"/>
      <c r="L10" s="110">
        <v>10</v>
      </c>
      <c r="M10" s="3">
        <f>6.2+0.36+0.36</f>
        <v>6.9200000000000008</v>
      </c>
    </row>
    <row r="11" spans="1:13" s="3" customFormat="1" ht="20.25" customHeight="1" x14ac:dyDescent="0.25">
      <c r="A11" s="1"/>
      <c r="B11" s="44">
        <f>COUNTA($D$2:D11)</f>
        <v>10</v>
      </c>
      <c r="C11" s="36" t="s">
        <v>302</v>
      </c>
      <c r="D11" s="27" t="s">
        <v>303</v>
      </c>
      <c r="E11" s="10">
        <v>6.2</v>
      </c>
      <c r="F11" s="11">
        <v>0.36</v>
      </c>
      <c r="G11" s="6" t="str">
        <f t="shared" si="0"/>
        <v>A3</v>
      </c>
      <c r="H11" s="6" t="str">
        <f t="shared" si="1"/>
        <v>A3.1</v>
      </c>
      <c r="I11" s="1"/>
      <c r="J11" s="4" t="s">
        <v>89</v>
      </c>
      <c r="K11" s="1"/>
      <c r="L11" s="109">
        <v>11</v>
      </c>
      <c r="M11" s="50">
        <f>ROUND(L11,1)</f>
        <v>11</v>
      </c>
    </row>
    <row r="12" spans="1:13" s="3" customFormat="1" ht="20.25" customHeight="1" x14ac:dyDescent="0.25">
      <c r="A12" s="1"/>
      <c r="B12" s="44">
        <f>COUNTA($D$2:D12)</f>
        <v>11</v>
      </c>
      <c r="C12" s="36" t="s">
        <v>304</v>
      </c>
      <c r="D12" s="27" t="s">
        <v>305</v>
      </c>
      <c r="E12" s="10">
        <v>4.4000000000000004</v>
      </c>
      <c r="F12" s="11">
        <v>0.34</v>
      </c>
      <c r="G12" s="6" t="str">
        <f t="shared" si="0"/>
        <v>A2</v>
      </c>
      <c r="H12" s="6" t="str">
        <f t="shared" si="1"/>
        <v>A2.1</v>
      </c>
      <c r="I12" s="1"/>
      <c r="J12" s="4" t="s">
        <v>132</v>
      </c>
      <c r="K12" s="1"/>
      <c r="L12" s="110">
        <v>12</v>
      </c>
    </row>
    <row r="13" spans="1:13" s="3" customFormat="1" ht="20.25" customHeight="1" x14ac:dyDescent="0.25">
      <c r="A13" s="1"/>
      <c r="B13" s="44">
        <f>COUNTA($D$2:D13)</f>
        <v>12</v>
      </c>
      <c r="C13" s="36" t="s">
        <v>306</v>
      </c>
      <c r="D13" s="27" t="s">
        <v>307</v>
      </c>
      <c r="E13" s="10">
        <v>2.34</v>
      </c>
      <c r="F13" s="11">
        <v>0.33</v>
      </c>
      <c r="G13" s="6" t="str">
        <f t="shared" si="0"/>
        <v>A1</v>
      </c>
      <c r="H13" s="6" t="str">
        <f t="shared" si="1"/>
        <v>- - -</v>
      </c>
      <c r="I13" s="1"/>
      <c r="J13" s="4" t="s">
        <v>86</v>
      </c>
      <c r="K13" s="1"/>
      <c r="L13" s="109">
        <v>13</v>
      </c>
    </row>
    <row r="14" spans="1:13" s="3" customFormat="1" ht="20.25" customHeight="1" x14ac:dyDescent="0.25">
      <c r="A14" s="1"/>
      <c r="B14" s="44">
        <f>COUNTA($D$2:D14)</f>
        <v>13</v>
      </c>
      <c r="C14" s="9" t="s">
        <v>236</v>
      </c>
      <c r="D14" s="27" t="s">
        <v>90</v>
      </c>
      <c r="E14" s="10">
        <v>6.2</v>
      </c>
      <c r="F14" s="11">
        <v>0.36</v>
      </c>
      <c r="G14" s="6" t="str">
        <f t="shared" si="0"/>
        <v>A3</v>
      </c>
      <c r="H14" s="6" t="str">
        <f t="shared" si="1"/>
        <v>A3.1</v>
      </c>
      <c r="I14" s="1"/>
      <c r="J14" s="4" t="s">
        <v>61</v>
      </c>
      <c r="K14" s="1"/>
      <c r="L14" s="110">
        <v>14</v>
      </c>
    </row>
    <row r="15" spans="1:13" s="3" customFormat="1" ht="20.25" customHeight="1" x14ac:dyDescent="0.25">
      <c r="A15" s="1"/>
      <c r="B15" s="44">
        <f>COUNTA($D$2:D15)</f>
        <v>14</v>
      </c>
      <c r="C15" s="9" t="s">
        <v>234</v>
      </c>
      <c r="D15" s="27" t="s">
        <v>91</v>
      </c>
      <c r="E15" s="10">
        <v>4.4000000000000004</v>
      </c>
      <c r="F15" s="11">
        <v>0.34</v>
      </c>
      <c r="G15" s="6" t="str">
        <f t="shared" si="0"/>
        <v>A2</v>
      </c>
      <c r="H15" s="6" t="str">
        <f t="shared" si="1"/>
        <v>A2.1</v>
      </c>
      <c r="I15" s="1"/>
      <c r="J15" s="4" t="s">
        <v>133</v>
      </c>
      <c r="K15" s="1"/>
      <c r="L15" s="109">
        <v>15</v>
      </c>
    </row>
    <row r="16" spans="1:13" s="3" customFormat="1" ht="20.25" customHeight="1" x14ac:dyDescent="0.2">
      <c r="A16" s="1"/>
      <c r="B16" s="44">
        <f>COUNTA($D$2:D16)</f>
        <v>15</v>
      </c>
      <c r="C16" s="9" t="s">
        <v>222</v>
      </c>
      <c r="D16" s="27" t="s">
        <v>92</v>
      </c>
      <c r="E16" s="10">
        <v>2.34</v>
      </c>
      <c r="F16" s="11">
        <v>0.33</v>
      </c>
      <c r="G16" s="6" t="str">
        <f t="shared" si="0"/>
        <v>A1</v>
      </c>
      <c r="H16" s="6" t="str">
        <f t="shared" si="1"/>
        <v>- - -</v>
      </c>
      <c r="I16" s="1"/>
      <c r="J16" s="2"/>
      <c r="K16" s="1"/>
      <c r="L16" s="110">
        <v>16</v>
      </c>
    </row>
    <row r="17" spans="1:13" s="3" customFormat="1" ht="20.25" customHeight="1" x14ac:dyDescent="0.2">
      <c r="A17" s="1"/>
      <c r="B17" s="44">
        <f>COUNTA($D$2:D17)</f>
        <v>16</v>
      </c>
      <c r="C17" s="9" t="s">
        <v>17</v>
      </c>
      <c r="D17" s="27" t="s">
        <v>93</v>
      </c>
      <c r="E17" s="10">
        <v>2.1</v>
      </c>
      <c r="F17" s="11">
        <v>0.31</v>
      </c>
      <c r="G17" s="6" t="str">
        <f t="shared" si="0"/>
        <v>A0</v>
      </c>
      <c r="H17" s="6" t="str">
        <f t="shared" si="1"/>
        <v>- - -</v>
      </c>
      <c r="I17" s="1"/>
      <c r="J17" s="5"/>
      <c r="L17" s="109">
        <v>17</v>
      </c>
    </row>
    <row r="18" spans="1:13" s="3" customFormat="1" ht="20.25" customHeight="1" x14ac:dyDescent="0.2">
      <c r="A18" s="1"/>
      <c r="B18" s="44">
        <f>COUNTA($D$2:D18)</f>
        <v>17</v>
      </c>
      <c r="C18" s="9" t="s">
        <v>241</v>
      </c>
      <c r="D18" s="27" t="s">
        <v>94</v>
      </c>
      <c r="E18" s="10">
        <v>1.86</v>
      </c>
      <c r="F18" s="11">
        <v>0.2</v>
      </c>
      <c r="G18" s="6" t="str">
        <f t="shared" si="0"/>
        <v>B</v>
      </c>
      <c r="H18" s="6" t="str">
        <f t="shared" si="1"/>
        <v>- - -</v>
      </c>
      <c r="I18" s="1"/>
      <c r="J18" s="5"/>
      <c r="L18" s="110">
        <v>18</v>
      </c>
    </row>
    <row r="19" spans="1:13" s="3" customFormat="1" ht="20.25" customHeight="1" x14ac:dyDescent="0.2">
      <c r="A19" s="1"/>
      <c r="B19" s="44">
        <f>COUNTA($D$2:D19)</f>
        <v>18</v>
      </c>
      <c r="C19" s="9" t="s">
        <v>95</v>
      </c>
      <c r="D19" s="27" t="s">
        <v>96</v>
      </c>
      <c r="E19" s="10">
        <v>6.2</v>
      </c>
      <c r="F19" s="11">
        <v>0.36</v>
      </c>
      <c r="G19" s="6" t="str">
        <f t="shared" si="0"/>
        <v>A3</v>
      </c>
      <c r="H19" s="6" t="str">
        <f>IF(AND(G19="A3",E19=6.2),"A3.1",IF(AND(G19="A3",E19=5.75),"A3.2",IF(AND(G19="A2",E19=4.4),"A2.1",IF(AND(G19="A2",E19=4),"A2.2",IF(G19="C","Nhân viên","- - -")))))</f>
        <v>A3.1</v>
      </c>
      <c r="I19" s="1"/>
      <c r="J19" s="5"/>
      <c r="L19" s="109">
        <v>19</v>
      </c>
    </row>
    <row r="20" spans="1:13" s="3" customFormat="1" ht="20.25" customHeight="1" x14ac:dyDescent="0.2">
      <c r="A20" s="1"/>
      <c r="B20" s="44">
        <f>COUNTA($D$2:D20)</f>
        <v>19</v>
      </c>
      <c r="C20" s="9" t="s">
        <v>97</v>
      </c>
      <c r="D20" s="27" t="s">
        <v>98</v>
      </c>
      <c r="E20" s="10">
        <v>4.4000000000000004</v>
      </c>
      <c r="F20" s="11">
        <v>0.34</v>
      </c>
      <c r="G20" s="6" t="str">
        <f t="shared" si="0"/>
        <v>A2</v>
      </c>
      <c r="H20" s="6" t="str">
        <f t="shared" si="1"/>
        <v>A2.1</v>
      </c>
      <c r="I20" s="1"/>
      <c r="J20" s="5"/>
      <c r="L20" s="110">
        <v>20</v>
      </c>
    </row>
    <row r="21" spans="1:13" s="3" customFormat="1" ht="20.25" customHeight="1" x14ac:dyDescent="0.2">
      <c r="A21" s="1"/>
      <c r="B21" s="44">
        <f>COUNTA($D$2:D21)</f>
        <v>20</v>
      </c>
      <c r="C21" s="9" t="s">
        <v>3</v>
      </c>
      <c r="D21" s="27" t="s">
        <v>99</v>
      </c>
      <c r="E21" s="10">
        <v>2.34</v>
      </c>
      <c r="F21" s="11">
        <v>0.33</v>
      </c>
      <c r="G21" s="6" t="str">
        <f t="shared" si="0"/>
        <v>A1</v>
      </c>
      <c r="H21" s="6" t="str">
        <f t="shared" si="1"/>
        <v>- - -</v>
      </c>
      <c r="I21" s="1"/>
      <c r="J21" s="5"/>
      <c r="L21" s="109">
        <v>21</v>
      </c>
    </row>
    <row r="22" spans="1:13" s="3" customFormat="1" ht="20.25" customHeight="1" x14ac:dyDescent="0.2">
      <c r="A22" s="1"/>
      <c r="B22" s="44">
        <f>COUNTA($D$2:D22)</f>
        <v>21</v>
      </c>
      <c r="C22" s="9" t="s">
        <v>327</v>
      </c>
      <c r="D22" s="27" t="s">
        <v>328</v>
      </c>
      <c r="E22" s="10">
        <v>2.34</v>
      </c>
      <c r="F22" s="11">
        <v>0.33</v>
      </c>
      <c r="G22" s="6" t="str">
        <f t="shared" si="0"/>
        <v>A1</v>
      </c>
      <c r="H22" s="6" t="str">
        <f t="shared" si="1"/>
        <v>- - -</v>
      </c>
      <c r="I22" s="1"/>
      <c r="J22" s="5"/>
      <c r="L22" s="110">
        <v>22</v>
      </c>
    </row>
    <row r="23" spans="1:13" s="12" customFormat="1" ht="20.25" customHeight="1" x14ac:dyDescent="0.2">
      <c r="A23" s="1"/>
      <c r="B23" s="44">
        <f>COUNTA($D$2:D26)</f>
        <v>25</v>
      </c>
      <c r="C23" s="9" t="s">
        <v>142</v>
      </c>
      <c r="D23" s="27" t="s">
        <v>143</v>
      </c>
      <c r="E23" s="10">
        <v>2.34</v>
      </c>
      <c r="F23" s="11">
        <v>0.33</v>
      </c>
      <c r="G23" s="6" t="str">
        <f>IF(F23=0.36,"A3",IF(F23=0.34,"A2",IF(F23=0.33,"A1",IF(F23=0.31,"A0",IF(F23=0.2,"B",IF(F23=0.18,"C"))))))</f>
        <v>A1</v>
      </c>
      <c r="H23" s="6" t="str">
        <f>IF(AND(G23="A3",E23=6.2),"A3.1",IF(AND(G23="A3",E23=5.75),"A3.2",IF(AND(G23="A2",E23=4.4),"A2.1",IF(AND(G23="A2",E23=4),"A2.2",IF(G23="C","Nhân viên","- - -")))))</f>
        <v>- - -</v>
      </c>
      <c r="I23" s="1"/>
      <c r="J23" s="13"/>
      <c r="L23" s="109">
        <v>23</v>
      </c>
    </row>
    <row r="24" spans="1:13" s="108" customFormat="1" ht="20.25" customHeight="1" x14ac:dyDescent="0.2">
      <c r="A24" s="91"/>
      <c r="B24" s="92">
        <f>COUNTA($D$2:D24)</f>
        <v>23</v>
      </c>
      <c r="C24" s="114" t="s">
        <v>396</v>
      </c>
      <c r="D24" s="94" t="s">
        <v>398</v>
      </c>
      <c r="E24" s="95">
        <v>4</v>
      </c>
      <c r="F24" s="96">
        <v>0.34</v>
      </c>
      <c r="G24" s="97" t="str">
        <f>IF(F24=0.36,"A3",IF(F24=0.34,"A2",IF(F24=0.33,"A1",IF(F24=0.31,"A0",IF(F24=0.2,"B",IF(F24=0.18,"C"))))))</f>
        <v>A2</v>
      </c>
      <c r="H24" s="97" t="str">
        <f>IF(AND(G24="A3",E24=6.2),"A3.1",IF(AND(G24="A3",E24=5.75),"A3.2",IF(AND(G24="A2",E24=4.4),"A2.1",IF(AND(G24="A2",E24=4),"A2.2",IF(G24="C","Nhân viên","- - -")))))</f>
        <v>A2.2</v>
      </c>
      <c r="I24" s="91"/>
      <c r="J24" s="115"/>
      <c r="L24" s="109">
        <v>25</v>
      </c>
    </row>
    <row r="25" spans="1:13" s="108" customFormat="1" ht="20.25" customHeight="1" x14ac:dyDescent="0.2">
      <c r="A25" s="91"/>
      <c r="B25" s="92">
        <f>COUNTA($D$2:D25)</f>
        <v>24</v>
      </c>
      <c r="C25" s="114" t="s">
        <v>397</v>
      </c>
      <c r="D25" s="94" t="s">
        <v>399</v>
      </c>
      <c r="E25" s="95">
        <v>2.34</v>
      </c>
      <c r="F25" s="96">
        <v>0.33</v>
      </c>
      <c r="G25" s="97" t="str">
        <f>IF(F25=0.36,"A3",IF(F25=0.34,"A2",IF(F25=0.33,"A1",IF(F25=0.31,"A0",IF(F25=0.2,"B",IF(F25=0.18,"C"))))))</f>
        <v>A1</v>
      </c>
      <c r="H25" s="97" t="str">
        <f>IF(AND(G25="A3",E25=6.2),"A3.1",IF(AND(G25="A3",E25=5.75),"A3.2",IF(AND(G25="A2",E25=4.4),"A2.1",IF(AND(G25="A2",E25=4),"A2.2",IF(G25="C","Nhân viên","- - -")))))</f>
        <v>- - -</v>
      </c>
      <c r="I25" s="91"/>
      <c r="J25" s="115"/>
      <c r="L25" s="109">
        <v>26</v>
      </c>
    </row>
    <row r="26" spans="1:13" s="108" customFormat="1" ht="20.25" customHeight="1" x14ac:dyDescent="0.2">
      <c r="A26" s="91"/>
      <c r="B26" s="92">
        <f>COUNTA($D$2:D26)</f>
        <v>25</v>
      </c>
      <c r="C26" s="114" t="s">
        <v>400</v>
      </c>
      <c r="D26" s="94" t="s">
        <v>401</v>
      </c>
      <c r="E26" s="95">
        <v>1.86</v>
      </c>
      <c r="F26" s="96">
        <v>0.2</v>
      </c>
      <c r="G26" s="97" t="str">
        <f>IF(F26=0.36,"A3",IF(F26=0.34,"A2",IF(F26=0.33,"A1",IF(F26=0.31,"A0",IF(F26=0.2,"B",IF(F26=0.18,"C"))))))</f>
        <v>B</v>
      </c>
      <c r="H26" s="97" t="str">
        <f>IF(AND(G26="A3",E26=6.2),"A3.1",IF(AND(G26="A3",E26=5.75),"A3.2",IF(AND(G26="A2",E26=4.4),"A2.1",IF(AND(G26="A2",E26=4),"A2.2",IF(G26="C","Nhân viên","- - -")))))</f>
        <v>- - -</v>
      </c>
      <c r="I26" s="91"/>
      <c r="J26" s="115"/>
      <c r="L26" s="109">
        <v>28</v>
      </c>
    </row>
    <row r="27" spans="1:13" s="83" customFormat="1" ht="20.25" customHeight="1" x14ac:dyDescent="0.2">
      <c r="B27" s="84">
        <f>COUNTA($D$2:D27)</f>
        <v>26</v>
      </c>
      <c r="C27" s="85" t="s">
        <v>254</v>
      </c>
      <c r="D27" s="86" t="s">
        <v>102</v>
      </c>
      <c r="E27" s="87">
        <v>2.1</v>
      </c>
      <c r="F27" s="88">
        <v>0.31</v>
      </c>
      <c r="G27" s="89" t="str">
        <f>IF(F27=0.36,"A3",IF(F27=0.34,"A2",IF(F27=0.33,"A1",IF(F27=0.31,"A0",IF(F27=0.2,"B",IF(F27=0.18,"C"))))))</f>
        <v>A0</v>
      </c>
      <c r="H27" s="89" t="str">
        <f>IF(AND(G27="A3",E27=6.2),"A3.1",IF(AND(G27="A3",E27=5.75),"A3.2",IF(AND(G27="A2",E27=4.4),"A2.1",IF(AND(G27="A2",E27=4),"A2.2",IF(G27="C","Nhân viên","- - -")))))</f>
        <v>- - -</v>
      </c>
      <c r="J27" s="90"/>
      <c r="L27" s="112">
        <v>27</v>
      </c>
      <c r="M27" s="83" t="s">
        <v>402</v>
      </c>
    </row>
    <row r="28" spans="1:13" s="3" customFormat="1" ht="20.25" customHeight="1" x14ac:dyDescent="0.2">
      <c r="A28" s="1"/>
      <c r="B28" s="44">
        <f>COUNTA($D$2:D28)</f>
        <v>27</v>
      </c>
      <c r="C28" s="37" t="s">
        <v>308</v>
      </c>
      <c r="D28" s="27" t="s">
        <v>309</v>
      </c>
      <c r="E28" s="10">
        <v>6.2</v>
      </c>
      <c r="F28" s="11">
        <v>0.36</v>
      </c>
      <c r="G28" s="6" t="str">
        <f t="shared" si="0"/>
        <v>A3</v>
      </c>
      <c r="H28" s="6" t="str">
        <f t="shared" si="1"/>
        <v>A3.1</v>
      </c>
      <c r="I28" s="1"/>
      <c r="J28" s="5"/>
      <c r="L28" s="109">
        <v>29</v>
      </c>
    </row>
    <row r="29" spans="1:13" s="3" customFormat="1" ht="20.25" customHeight="1" x14ac:dyDescent="0.2">
      <c r="A29" s="1"/>
      <c r="B29" s="44">
        <f>COUNTA($D$2:D29)</f>
        <v>28</v>
      </c>
      <c r="C29" s="37" t="s">
        <v>310</v>
      </c>
      <c r="D29" s="27" t="s">
        <v>311</v>
      </c>
      <c r="E29" s="10">
        <v>4.4000000000000004</v>
      </c>
      <c r="F29" s="11">
        <v>0.34</v>
      </c>
      <c r="G29" s="6" t="str">
        <f t="shared" si="0"/>
        <v>A2</v>
      </c>
      <c r="H29" s="6" t="str">
        <f t="shared" si="1"/>
        <v>A2.1</v>
      </c>
      <c r="I29" s="1"/>
      <c r="J29" s="5"/>
      <c r="L29" s="110">
        <v>30</v>
      </c>
    </row>
    <row r="30" spans="1:13" s="3" customFormat="1" ht="20.25" customHeight="1" x14ac:dyDescent="0.2">
      <c r="A30" s="1"/>
      <c r="B30" s="44">
        <f>COUNTA($D$2:D30)</f>
        <v>29</v>
      </c>
      <c r="C30" s="37" t="s">
        <v>312</v>
      </c>
      <c r="D30" s="27" t="s">
        <v>313</v>
      </c>
      <c r="E30" s="10">
        <v>2.34</v>
      </c>
      <c r="F30" s="11">
        <v>0.33</v>
      </c>
      <c r="G30" s="6" t="str">
        <f t="shared" si="0"/>
        <v>A1</v>
      </c>
      <c r="H30" s="6" t="str">
        <f t="shared" si="1"/>
        <v>- - -</v>
      </c>
      <c r="I30" s="1"/>
      <c r="J30" s="5"/>
      <c r="L30" s="109">
        <v>31</v>
      </c>
    </row>
    <row r="31" spans="1:13" s="3" customFormat="1" ht="20.25" customHeight="1" x14ac:dyDescent="0.2">
      <c r="A31" s="1"/>
      <c r="B31" s="44">
        <f>COUNTA($D$2:D31)</f>
        <v>30</v>
      </c>
      <c r="C31" s="37" t="s">
        <v>314</v>
      </c>
      <c r="D31" s="27" t="s">
        <v>315</v>
      </c>
      <c r="E31" s="10">
        <v>1.86</v>
      </c>
      <c r="F31" s="11">
        <v>0.2</v>
      </c>
      <c r="G31" s="6" t="str">
        <f t="shared" si="0"/>
        <v>B</v>
      </c>
      <c r="H31" s="6" t="str">
        <f t="shared" si="1"/>
        <v>- - -</v>
      </c>
      <c r="I31" s="1"/>
      <c r="J31" s="5"/>
      <c r="L31" s="110">
        <v>32</v>
      </c>
    </row>
    <row r="32" spans="1:13" s="99" customFormat="1" ht="20.25" customHeight="1" x14ac:dyDescent="0.2">
      <c r="A32" s="91"/>
      <c r="B32" s="92">
        <f>COUNTA($D$2:D32)</f>
        <v>31</v>
      </c>
      <c r="C32" s="93" t="s">
        <v>376</v>
      </c>
      <c r="D32" s="94" t="s">
        <v>377</v>
      </c>
      <c r="E32" s="95">
        <v>6.2</v>
      </c>
      <c r="F32" s="96">
        <v>0.36</v>
      </c>
      <c r="G32" s="97" t="str">
        <f t="shared" si="0"/>
        <v>A3</v>
      </c>
      <c r="H32" s="97" t="str">
        <f t="shared" si="1"/>
        <v>A3.1</v>
      </c>
      <c r="I32" s="91"/>
      <c r="J32" s="98"/>
      <c r="L32" s="109">
        <v>33</v>
      </c>
    </row>
    <row r="33" spans="1:12" s="99" customFormat="1" ht="20.25" customHeight="1" x14ac:dyDescent="0.2">
      <c r="A33" s="91"/>
      <c r="B33" s="92">
        <f>COUNTA($D$2:D33)</f>
        <v>32</v>
      </c>
      <c r="C33" s="93" t="s">
        <v>378</v>
      </c>
      <c r="D33" s="94" t="s">
        <v>379</v>
      </c>
      <c r="E33" s="95">
        <v>4.4000000000000004</v>
      </c>
      <c r="F33" s="96">
        <v>0.34</v>
      </c>
      <c r="G33" s="97" t="str">
        <f t="shared" si="0"/>
        <v>A2</v>
      </c>
      <c r="H33" s="97" t="str">
        <f t="shared" si="1"/>
        <v>A2.1</v>
      </c>
      <c r="I33" s="91"/>
      <c r="J33" s="98"/>
      <c r="L33" s="110">
        <v>34</v>
      </c>
    </row>
    <row r="34" spans="1:12" s="99" customFormat="1" ht="20.25" customHeight="1" x14ac:dyDescent="0.2">
      <c r="A34" s="91"/>
      <c r="B34" s="92">
        <f>COUNTA($D$2:D34)</f>
        <v>33</v>
      </c>
      <c r="C34" s="93" t="s">
        <v>382</v>
      </c>
      <c r="D34" s="94" t="s">
        <v>380</v>
      </c>
      <c r="E34" s="95">
        <v>2.34</v>
      </c>
      <c r="F34" s="96">
        <v>0.33</v>
      </c>
      <c r="G34" s="97" t="str">
        <f t="shared" si="0"/>
        <v>A1</v>
      </c>
      <c r="H34" s="97" t="str">
        <f t="shared" si="1"/>
        <v>- - -</v>
      </c>
      <c r="I34" s="91"/>
      <c r="J34" s="98"/>
      <c r="L34" s="109">
        <v>35</v>
      </c>
    </row>
    <row r="35" spans="1:12" s="99" customFormat="1" ht="20.25" customHeight="1" x14ac:dyDescent="0.2">
      <c r="A35" s="91"/>
      <c r="B35" s="92">
        <f>COUNTA($D$2:D35)</f>
        <v>34</v>
      </c>
      <c r="C35" s="93" t="s">
        <v>383</v>
      </c>
      <c r="D35" s="94" t="s">
        <v>381</v>
      </c>
      <c r="E35" s="95">
        <v>1.86</v>
      </c>
      <c r="F35" s="96">
        <v>0.2</v>
      </c>
      <c r="G35" s="97" t="str">
        <f t="shared" si="0"/>
        <v>B</v>
      </c>
      <c r="H35" s="97" t="str">
        <f t="shared" si="1"/>
        <v>- - -</v>
      </c>
      <c r="I35" s="91"/>
      <c r="J35" s="98"/>
      <c r="L35" s="110">
        <v>36</v>
      </c>
    </row>
    <row r="36" spans="1:12" s="99" customFormat="1" ht="20.25" customHeight="1" x14ac:dyDescent="0.2">
      <c r="A36" s="91"/>
      <c r="B36" s="92">
        <f>COUNTA($D$2:D36)</f>
        <v>35</v>
      </c>
      <c r="C36" s="93" t="s">
        <v>384</v>
      </c>
      <c r="D36" s="94" t="s">
        <v>387</v>
      </c>
      <c r="E36" s="95">
        <v>6.2</v>
      </c>
      <c r="F36" s="96">
        <v>0.36</v>
      </c>
      <c r="G36" s="97" t="str">
        <f t="shared" si="0"/>
        <v>A3</v>
      </c>
      <c r="H36" s="97" t="str">
        <f t="shared" si="1"/>
        <v>A3.1</v>
      </c>
      <c r="I36" s="91"/>
      <c r="J36" s="98"/>
      <c r="L36" s="109">
        <v>37</v>
      </c>
    </row>
    <row r="37" spans="1:12" s="99" customFormat="1" ht="20.25" customHeight="1" x14ac:dyDescent="0.2">
      <c r="A37" s="91"/>
      <c r="B37" s="92">
        <f>COUNTA($D$2:D37)</f>
        <v>36</v>
      </c>
      <c r="C37" s="93" t="s">
        <v>385</v>
      </c>
      <c r="D37" s="94" t="s">
        <v>388</v>
      </c>
      <c r="E37" s="95">
        <v>4.4000000000000004</v>
      </c>
      <c r="F37" s="96">
        <v>0.34</v>
      </c>
      <c r="G37" s="97" t="str">
        <f t="shared" si="0"/>
        <v>A2</v>
      </c>
      <c r="H37" s="97" t="str">
        <f t="shared" si="1"/>
        <v>A2.1</v>
      </c>
      <c r="I37" s="91"/>
      <c r="J37" s="98"/>
      <c r="L37" s="110">
        <v>38</v>
      </c>
    </row>
    <row r="38" spans="1:12" s="99" customFormat="1" ht="20.25" customHeight="1" x14ac:dyDescent="0.2">
      <c r="A38" s="91"/>
      <c r="B38" s="92">
        <f>COUNTA($D$2:D38)</f>
        <v>37</v>
      </c>
      <c r="C38" s="93" t="s">
        <v>386</v>
      </c>
      <c r="D38" s="94" t="s">
        <v>389</v>
      </c>
      <c r="E38" s="95">
        <v>2.34</v>
      </c>
      <c r="F38" s="96">
        <v>0.33</v>
      </c>
      <c r="G38" s="97" t="str">
        <f t="shared" si="0"/>
        <v>A1</v>
      </c>
      <c r="H38" s="97" t="str">
        <f t="shared" si="1"/>
        <v>- - -</v>
      </c>
      <c r="I38" s="91"/>
      <c r="J38" s="98"/>
      <c r="L38" s="109">
        <v>39</v>
      </c>
    </row>
    <row r="39" spans="1:12" s="99" customFormat="1" ht="20.25" customHeight="1" x14ac:dyDescent="0.2">
      <c r="A39" s="91"/>
      <c r="B39" s="92">
        <f>COUNTA($D$2:D39)</f>
        <v>38</v>
      </c>
      <c r="C39" s="93" t="s">
        <v>390</v>
      </c>
      <c r="D39" s="94" t="s">
        <v>393</v>
      </c>
      <c r="E39" s="95">
        <v>6.2</v>
      </c>
      <c r="F39" s="96">
        <v>0.36</v>
      </c>
      <c r="G39" s="97" t="str">
        <f t="shared" si="0"/>
        <v>A3</v>
      </c>
      <c r="H39" s="97" t="str">
        <f>IF(AND(G39="A3",E39=6.2),"A3.1",IF(AND(G39="A3",E39=5.75),"A3.2",IF(AND(G39="A2",E39=4.4),"A2.1",IF(AND(G39="A2",E39=4),"A2.2",IF(G39="C","Nhân viên","- - -")))))</f>
        <v>A3.1</v>
      </c>
      <c r="I39" s="91"/>
      <c r="J39" s="98"/>
      <c r="L39" s="110">
        <v>40</v>
      </c>
    </row>
    <row r="40" spans="1:12" s="99" customFormat="1" ht="20.25" customHeight="1" x14ac:dyDescent="0.2">
      <c r="A40" s="91"/>
      <c r="B40" s="92">
        <f>COUNTA($D$2:D40)</f>
        <v>39</v>
      </c>
      <c r="C40" s="93" t="s">
        <v>391</v>
      </c>
      <c r="D40" s="94" t="s">
        <v>394</v>
      </c>
      <c r="E40" s="95">
        <v>4.4000000000000004</v>
      </c>
      <c r="F40" s="96">
        <v>0.34</v>
      </c>
      <c r="G40" s="97" t="str">
        <f t="shared" si="0"/>
        <v>A2</v>
      </c>
      <c r="H40" s="97" t="str">
        <f>IF(AND(G40="A3",E40=6.2),"A3.1",IF(AND(G40="A3",E40=5.75),"A3.2",IF(AND(G40="A2",E40=4.4),"A2.1",IF(AND(G40="A2",E40=4),"A2.2",IF(G40="C","Nhân viên","- - -")))))</f>
        <v>A2.1</v>
      </c>
      <c r="I40" s="91"/>
      <c r="J40" s="98"/>
      <c r="L40" s="109">
        <v>41</v>
      </c>
    </row>
    <row r="41" spans="1:12" s="99" customFormat="1" ht="20.25" customHeight="1" x14ac:dyDescent="0.2">
      <c r="A41" s="91"/>
      <c r="B41" s="92">
        <f>COUNTA($D$2:D41)</f>
        <v>40</v>
      </c>
      <c r="C41" s="93" t="s">
        <v>392</v>
      </c>
      <c r="D41" s="94" t="s">
        <v>395</v>
      </c>
      <c r="E41" s="95">
        <v>2.34</v>
      </c>
      <c r="F41" s="96">
        <v>0.33</v>
      </c>
      <c r="G41" s="97" t="str">
        <f t="shared" si="0"/>
        <v>A1</v>
      </c>
      <c r="H41" s="97" t="str">
        <f>IF(AND(G41="A3",E41=6.2),"A3.1",IF(AND(G41="A3",E41=5.75),"A3.2",IF(AND(G41="A2",E41=4.4),"A2.1",IF(AND(G41="A2",E41=4),"A2.2",IF(G41="C","Nhân viên","- - -")))))</f>
        <v>- - -</v>
      </c>
      <c r="I41" s="91"/>
      <c r="J41" s="98"/>
      <c r="L41" s="110">
        <v>42</v>
      </c>
    </row>
    <row r="42" spans="1:12" s="100" customFormat="1" ht="20.25" customHeight="1" x14ac:dyDescent="0.2">
      <c r="B42" s="101">
        <f>COUNTA($D$2:D42)</f>
        <v>41</v>
      </c>
      <c r="C42" s="102" t="s">
        <v>199</v>
      </c>
      <c r="D42" s="103" t="s">
        <v>109</v>
      </c>
      <c r="E42" s="104">
        <v>4.4000000000000004</v>
      </c>
      <c r="F42" s="105">
        <v>0.34</v>
      </c>
      <c r="G42" s="106" t="str">
        <f>IF(F42=0.36,"A3",IF(F42=0.34,"A2",IF(F42=0.33,"A1",IF(F42=0.31,"A0",IF(F42=0.2,"B",IF(F42=0.18,"C"))))))</f>
        <v>A2</v>
      </c>
      <c r="H42" s="106" t="str">
        <f>IF(AND(G42="A3",E42=6.2),"A3.1",IF(AND(G42="A3",E42=5.75),"A3.2",IF(AND(G42="A2",E42=4.4),"A2.1",IF(AND(G42="A2",E42=4),"A2.2",IF(G42="C","Nhân viên","- - -")))))</f>
        <v>A2.1</v>
      </c>
      <c r="J42" s="107"/>
      <c r="L42" s="109">
        <v>43</v>
      </c>
    </row>
    <row r="43" spans="1:12" s="100" customFormat="1" ht="20.25" customHeight="1" x14ac:dyDescent="0.2">
      <c r="B43" s="101">
        <f>COUNTA($D$2:D43)</f>
        <v>42</v>
      </c>
      <c r="C43" s="102" t="s">
        <v>18</v>
      </c>
      <c r="D43" s="103" t="s">
        <v>21</v>
      </c>
      <c r="E43" s="104">
        <v>4.4000000000000004</v>
      </c>
      <c r="F43" s="105">
        <v>0.34</v>
      </c>
      <c r="G43" s="106" t="str">
        <f>IF(F43=0.36,"A3",IF(F43=0.34,"A2",IF(F43=0.33,"A1",IF(F43=0.31,"A0",IF(F43=0.2,"B",IF(F43=0.18,"C"))))))</f>
        <v>A2</v>
      </c>
      <c r="H43" s="106" t="str">
        <f>IF(AND(G43="A3",E43=6.2),"A3.1",IF(AND(G43="A3",E43=5.75),"A3.2",IF(AND(G43="A2",E43=4.4),"A2.1",IF(AND(G43="A2",E43=4),"A2.2",IF(G43="C","Nhân viên","- - -")))))</f>
        <v>A2.1</v>
      </c>
      <c r="J43" s="107"/>
      <c r="L43" s="110">
        <v>44</v>
      </c>
    </row>
    <row r="44" spans="1:12" s="3" customFormat="1" ht="20.25" customHeight="1" x14ac:dyDescent="0.2">
      <c r="A44" s="51"/>
      <c r="B44" s="44">
        <f>COUNTA($D$2:D44)</f>
        <v>43</v>
      </c>
      <c r="C44" s="9" t="s">
        <v>111</v>
      </c>
      <c r="D44" s="27" t="s">
        <v>112</v>
      </c>
      <c r="E44" s="10">
        <v>5.75</v>
      </c>
      <c r="F44" s="11">
        <v>0.36</v>
      </c>
      <c r="G44" s="6" t="str">
        <f t="shared" si="0"/>
        <v>A3</v>
      </c>
      <c r="H44" s="6" t="str">
        <f t="shared" si="1"/>
        <v>A3.2</v>
      </c>
      <c r="I44" s="51"/>
      <c r="J44" s="5"/>
      <c r="L44" s="109">
        <v>45</v>
      </c>
    </row>
    <row r="45" spans="1:12" s="3" customFormat="1" ht="20.25" customHeight="1" x14ac:dyDescent="0.2">
      <c r="A45" s="1"/>
      <c r="B45" s="44">
        <f>COUNTA($D$2:D45)</f>
        <v>44</v>
      </c>
      <c r="C45" s="9" t="s">
        <v>27</v>
      </c>
      <c r="D45" s="27" t="s">
        <v>113</v>
      </c>
      <c r="E45" s="10">
        <v>4</v>
      </c>
      <c r="F45" s="11">
        <v>0.34</v>
      </c>
      <c r="G45" s="6" t="str">
        <f t="shared" si="0"/>
        <v>A2</v>
      </c>
      <c r="H45" s="6" t="str">
        <f t="shared" si="1"/>
        <v>A2.2</v>
      </c>
      <c r="I45" s="1"/>
      <c r="J45" s="5"/>
      <c r="L45" s="110">
        <v>46</v>
      </c>
    </row>
    <row r="46" spans="1:12" s="3" customFormat="1" ht="20.25" customHeight="1" x14ac:dyDescent="0.2">
      <c r="A46" s="1"/>
      <c r="B46" s="44">
        <f>COUNTA($D$2:D46)</f>
        <v>45</v>
      </c>
      <c r="C46" s="9" t="s">
        <v>223</v>
      </c>
      <c r="D46" s="27" t="s">
        <v>114</v>
      </c>
      <c r="E46" s="10">
        <v>2.34</v>
      </c>
      <c r="F46" s="11">
        <v>0.33</v>
      </c>
      <c r="G46" s="6" t="str">
        <f t="shared" si="0"/>
        <v>A1</v>
      </c>
      <c r="H46" s="6" t="str">
        <f t="shared" si="1"/>
        <v>- - -</v>
      </c>
      <c r="I46" s="1"/>
      <c r="J46" s="5"/>
      <c r="L46" s="109">
        <v>47</v>
      </c>
    </row>
    <row r="47" spans="1:12" s="3" customFormat="1" ht="20.25" customHeight="1" x14ac:dyDescent="0.2">
      <c r="A47" s="1"/>
      <c r="B47" s="44">
        <f>COUNTA($D$2:D47)</f>
        <v>46</v>
      </c>
      <c r="C47" s="9" t="s">
        <v>31</v>
      </c>
      <c r="D47" s="27" t="s">
        <v>115</v>
      </c>
      <c r="E47" s="10">
        <v>2.1</v>
      </c>
      <c r="F47" s="11">
        <v>0.31</v>
      </c>
      <c r="G47" s="6" t="str">
        <f t="shared" si="0"/>
        <v>A0</v>
      </c>
      <c r="H47" s="6" t="str">
        <f t="shared" si="1"/>
        <v>- - -</v>
      </c>
      <c r="I47" s="1"/>
      <c r="J47" s="5"/>
      <c r="L47" s="110">
        <v>48</v>
      </c>
    </row>
    <row r="48" spans="1:12" s="3" customFormat="1" ht="20.25" customHeight="1" x14ac:dyDescent="0.2">
      <c r="A48" s="1"/>
      <c r="B48" s="44">
        <f>COUNTA($D$2:D48)</f>
        <v>47</v>
      </c>
      <c r="C48" s="9" t="s">
        <v>26</v>
      </c>
      <c r="D48" s="27" t="s">
        <v>116</v>
      </c>
      <c r="E48" s="10">
        <v>1.86</v>
      </c>
      <c r="F48" s="11">
        <v>0.2</v>
      </c>
      <c r="G48" s="6" t="str">
        <f t="shared" si="0"/>
        <v>B</v>
      </c>
      <c r="H48" s="6" t="str">
        <f t="shared" si="1"/>
        <v>- - -</v>
      </c>
      <c r="I48" s="1"/>
      <c r="J48" s="5"/>
      <c r="L48" s="109">
        <v>49</v>
      </c>
    </row>
    <row r="49" spans="1:13" s="3" customFormat="1" ht="20.25" customHeight="1" x14ac:dyDescent="0.2">
      <c r="A49" s="1"/>
      <c r="B49" s="44">
        <f>COUNTA($D$2:D49)</f>
        <v>48</v>
      </c>
      <c r="C49" s="9" t="s">
        <v>34</v>
      </c>
      <c r="D49" s="27" t="s">
        <v>118</v>
      </c>
      <c r="E49" s="10">
        <v>2.34</v>
      </c>
      <c r="F49" s="11">
        <v>0.33</v>
      </c>
      <c r="G49" s="6" t="str">
        <f t="shared" si="0"/>
        <v>A1</v>
      </c>
      <c r="H49" s="6" t="str">
        <f t="shared" si="1"/>
        <v>- - -</v>
      </c>
      <c r="I49" s="1"/>
      <c r="J49" s="5"/>
      <c r="L49" s="110">
        <v>50</v>
      </c>
    </row>
    <row r="50" spans="1:13" s="3" customFormat="1" ht="20.25" customHeight="1" x14ac:dyDescent="0.2">
      <c r="A50" s="1"/>
      <c r="B50" s="44">
        <f>COUNTA($D$2:D50)</f>
        <v>49</v>
      </c>
      <c r="C50" s="9" t="s">
        <v>119</v>
      </c>
      <c r="D50" s="27" t="s">
        <v>120</v>
      </c>
      <c r="E50" s="10">
        <v>2.1</v>
      </c>
      <c r="F50" s="11">
        <v>0.31</v>
      </c>
      <c r="G50" s="6" t="str">
        <f t="shared" si="0"/>
        <v>A0</v>
      </c>
      <c r="H50" s="6" t="str">
        <f t="shared" si="1"/>
        <v>- - -</v>
      </c>
      <c r="I50" s="51"/>
      <c r="J50" s="5"/>
      <c r="L50" s="109">
        <v>51</v>
      </c>
    </row>
    <row r="51" spans="1:13" s="3" customFormat="1" ht="20.25" customHeight="1" x14ac:dyDescent="0.2">
      <c r="A51" s="51"/>
      <c r="B51" s="44">
        <f>COUNTA($D$2:D51)</f>
        <v>50</v>
      </c>
      <c r="C51" s="9" t="s">
        <v>121</v>
      </c>
      <c r="D51" s="27" t="s">
        <v>122</v>
      </c>
      <c r="E51" s="10">
        <v>1.86</v>
      </c>
      <c r="F51" s="11">
        <v>0.2</v>
      </c>
      <c r="G51" s="6" t="str">
        <f t="shared" si="0"/>
        <v>B</v>
      </c>
      <c r="H51" s="6" t="str">
        <f t="shared" si="1"/>
        <v>- - -</v>
      </c>
      <c r="I51" s="51"/>
      <c r="J51" s="5"/>
      <c r="L51" s="110">
        <v>52</v>
      </c>
    </row>
    <row r="52" spans="1:13" s="28" customFormat="1" ht="20.25" customHeight="1" x14ac:dyDescent="0.2">
      <c r="A52" s="52"/>
      <c r="B52" s="44">
        <f>COUNTA($D$2:D52)</f>
        <v>51</v>
      </c>
      <c r="C52" s="29" t="s">
        <v>287</v>
      </c>
      <c r="D52" s="30" t="s">
        <v>124</v>
      </c>
      <c r="E52" s="31">
        <v>2.0499999999999998</v>
      </c>
      <c r="F52" s="32">
        <v>0.18</v>
      </c>
      <c r="G52" s="33" t="str">
        <f t="shared" si="0"/>
        <v>C</v>
      </c>
      <c r="H52" s="33" t="str">
        <f t="shared" si="1"/>
        <v>Nhân viên</v>
      </c>
      <c r="I52" s="51"/>
      <c r="J52" s="34"/>
      <c r="L52" s="109">
        <v>53</v>
      </c>
    </row>
    <row r="53" spans="1:13" s="28" customFormat="1" ht="20.25" customHeight="1" x14ac:dyDescent="0.2">
      <c r="A53" s="52"/>
      <c r="B53" s="44">
        <f>COUNTA($D$2:D53)</f>
        <v>52</v>
      </c>
      <c r="C53" s="29" t="s">
        <v>33</v>
      </c>
      <c r="D53" s="30" t="s">
        <v>289</v>
      </c>
      <c r="E53" s="31">
        <v>1.5</v>
      </c>
      <c r="F53" s="32">
        <v>0.18</v>
      </c>
      <c r="G53" s="33" t="str">
        <f t="shared" si="0"/>
        <v>C</v>
      </c>
      <c r="H53" s="33" t="str">
        <f t="shared" si="1"/>
        <v>Nhân viên</v>
      </c>
      <c r="I53" s="51"/>
      <c r="J53" s="34"/>
      <c r="L53" s="110">
        <v>54</v>
      </c>
      <c r="M53" s="35"/>
    </row>
    <row r="54" spans="1:13" s="28" customFormat="1" ht="20.25" customHeight="1" x14ac:dyDescent="0.2">
      <c r="A54" s="52"/>
      <c r="B54" s="44">
        <f>COUNTA($D$2:D54)</f>
        <v>53</v>
      </c>
      <c r="C54" s="29" t="s">
        <v>240</v>
      </c>
      <c r="D54" s="30" t="s">
        <v>125</v>
      </c>
      <c r="E54" s="31">
        <v>1.65</v>
      </c>
      <c r="F54" s="32">
        <v>0.18</v>
      </c>
      <c r="G54" s="33" t="str">
        <f>IF(F54=0.36,"A3",IF(F54=0.34,"A2",IF(F54=0.33,"A1",IF(F54=0.31,"A0",IF(F54=0.2,"B",IF(F54=0.18,"C"))))))</f>
        <v>C</v>
      </c>
      <c r="H54" s="33" t="str">
        <f>IF(AND(G54="A3",E54=6.2),"A3.1",IF(AND(G54="A3",E54=5.75),"A3.2",IF(AND(G54="A2",E54=4.4),"A2.1",IF(AND(G54="A2",E54=4),"A2.2",IF(G54="C","Nhân viên","- - -")))))</f>
        <v>Nhân viên</v>
      </c>
      <c r="I54" s="51"/>
      <c r="J54" s="34"/>
      <c r="L54" s="109">
        <v>55</v>
      </c>
    </row>
    <row r="55" spans="1:13" s="28" customFormat="1" ht="20.25" customHeight="1" x14ac:dyDescent="0.2">
      <c r="A55" s="52"/>
      <c r="B55" s="44">
        <f>COUNTA($D$2:D55)</f>
        <v>54</v>
      </c>
      <c r="C55" s="29" t="s">
        <v>286</v>
      </c>
      <c r="D55" s="30" t="s">
        <v>288</v>
      </c>
      <c r="E55" s="31">
        <v>1.35</v>
      </c>
      <c r="F55" s="32">
        <v>0.18</v>
      </c>
      <c r="G55" s="33" t="str">
        <f>IF(F55=0.36,"A3",IF(F55=0.34,"A2",IF(F55=0.33,"A1",IF(F55=0.31,"A0",IF(F55=0.2,"B",IF(F55=0.18,"C"))))))</f>
        <v>C</v>
      </c>
      <c r="H55" s="33" t="str">
        <f>IF(AND(G55="A3",E55=6.2),"A3.1",IF(AND(G55="A3",E55=5.75),"A3.2",IF(AND(G55="A2",E55=4.4),"A2.1",IF(AND(G55="A2",E55=4),"A2.2",IF(G55="C","Nhân viên","- - -")))))</f>
        <v>Nhân viên</v>
      </c>
      <c r="I55" s="51"/>
      <c r="J55" s="34"/>
      <c r="L55" s="110">
        <v>56</v>
      </c>
      <c r="M55" s="35"/>
    </row>
    <row r="56" spans="1:13" s="28" customFormat="1" ht="20.25" customHeight="1" x14ac:dyDescent="0.2">
      <c r="A56" s="52"/>
      <c r="B56" s="44">
        <f>COUNTA($D$2:D56)</f>
        <v>55</v>
      </c>
      <c r="C56" s="29" t="s">
        <v>238</v>
      </c>
      <c r="D56" s="30" t="s">
        <v>126</v>
      </c>
      <c r="E56" s="31">
        <v>1</v>
      </c>
      <c r="F56" s="32">
        <v>0.18</v>
      </c>
      <c r="G56" s="33" t="str">
        <f t="shared" si="0"/>
        <v>C</v>
      </c>
      <c r="H56" s="33" t="str">
        <f t="shared" si="1"/>
        <v>Nhân viên</v>
      </c>
      <c r="I56" s="51"/>
      <c r="J56" s="34"/>
      <c r="L56" s="109">
        <v>57</v>
      </c>
    </row>
    <row r="57" spans="1:13" s="28" customFormat="1" ht="20.25" customHeight="1" x14ac:dyDescent="0.2">
      <c r="A57" s="52"/>
      <c r="B57" s="44">
        <f>COUNTA($D$2:D57)</f>
        <v>56</v>
      </c>
      <c r="C57" s="29" t="s">
        <v>237</v>
      </c>
      <c r="D57" s="30" t="s">
        <v>117</v>
      </c>
      <c r="E57" s="31">
        <v>2.0499999999999998</v>
      </c>
      <c r="F57" s="32">
        <v>0.18</v>
      </c>
      <c r="G57" s="33" t="str">
        <f>IF(F57=0.36,"A3",IF(F57=0.34,"A2",IF(F57=0.33,"A1",IF(F57=0.31,"A0",IF(F57=0.2,"B",IF(F57=0.18,"C"))))))</f>
        <v>C</v>
      </c>
      <c r="H57" s="33" t="str">
        <f>IF(AND(G57="A3",E57=6.2),"A3.1",IF(AND(G57="A3",E57=5.75),"A3.2",IF(AND(G57="A2",E57=4.4),"A2.1",IF(AND(G57="A2",E57=4),"A2.2",IF(G57="C","Nhân viên","- - -")))))</f>
        <v>Nhân viên</v>
      </c>
      <c r="I57" s="51"/>
      <c r="J57" s="34"/>
      <c r="L57" s="110">
        <v>58</v>
      </c>
    </row>
    <row r="58" spans="1:13" s="28" customFormat="1" ht="20.25" customHeight="1" x14ac:dyDescent="0.2">
      <c r="A58" s="52"/>
      <c r="B58" s="44">
        <f>COUNTA($D$2:D58)</f>
        <v>57</v>
      </c>
      <c r="C58" s="29" t="s">
        <v>239</v>
      </c>
      <c r="D58" s="30" t="s">
        <v>123</v>
      </c>
      <c r="E58" s="31">
        <v>1.5</v>
      </c>
      <c r="F58" s="32">
        <v>0.18</v>
      </c>
      <c r="G58" s="33" t="str">
        <f>IF(F58=0.36,"A3",IF(F58=0.34,"A2",IF(F58=0.33,"A1",IF(F58=0.31,"A0",IF(F58=0.2,"B",IF(F58=0.18,"C"))))))</f>
        <v>C</v>
      </c>
      <c r="H58" s="33" t="str">
        <f>IF(AND(G58="A3",E58=6.2),"A3.1",IF(AND(G58="A3",E58=5.75),"A3.2",IF(AND(G58="A2",E58=4.4),"A2.1",IF(AND(G58="A2",E58=4),"A2.2",IF(G58="C","Nhân viên","- - -")))))</f>
        <v>Nhân viên</v>
      </c>
      <c r="I58" s="51"/>
      <c r="J58" s="34"/>
      <c r="L58" s="109">
        <v>59</v>
      </c>
    </row>
    <row r="59" spans="1:13" s="3" customFormat="1" ht="20.25" customHeight="1" x14ac:dyDescent="0.2">
      <c r="A59" s="51"/>
      <c r="B59" s="44">
        <f>COUNTA($D$2:D59)</f>
        <v>58</v>
      </c>
      <c r="C59" s="9" t="s">
        <v>25</v>
      </c>
      <c r="D59" s="27" t="s">
        <v>127</v>
      </c>
      <c r="E59" s="10">
        <v>1.65</v>
      </c>
      <c r="F59" s="11">
        <v>0.18</v>
      </c>
      <c r="G59" s="6" t="str">
        <f>IF(F59=0.36,"A3",IF(F59=0.34,"A2",IF(F59=0.33,"A1",IF(F59=0.31,"A0",IF(F59=0.2,"B",IF(F59=0.18,"C"))))))</f>
        <v>C</v>
      </c>
      <c r="H59" s="6" t="str">
        <f>IF(AND(G59="A3",E59=6.2),"A3.1",IF(AND(G59="A3",E59=5.75),"A3.2",IF(AND(G59="A2",E59=4.4),"A2.1",IF(AND(G59="A2",E59=4),"A2.2",IF(G59="C","Nhân viên","- - -")))))</f>
        <v>Nhân viên</v>
      </c>
      <c r="I59" s="51"/>
      <c r="J59" s="5"/>
      <c r="L59" s="110">
        <v>60</v>
      </c>
    </row>
    <row r="60" spans="1:13" s="3" customFormat="1" ht="20.25" customHeight="1" x14ac:dyDescent="0.2">
      <c r="A60" s="1"/>
      <c r="B60" s="44">
        <f>COUNTA($D$2:D60)</f>
        <v>59</v>
      </c>
      <c r="C60" s="9" t="s">
        <v>128</v>
      </c>
      <c r="D60" s="27" t="s">
        <v>129</v>
      </c>
      <c r="E60" s="10">
        <v>1.5</v>
      </c>
      <c r="F60" s="11">
        <v>0.18</v>
      </c>
      <c r="G60" s="6" t="str">
        <f t="shared" si="0"/>
        <v>C</v>
      </c>
      <c r="H60" s="6" t="str">
        <f t="shared" si="1"/>
        <v>Nhân viên</v>
      </c>
      <c r="I60" s="51"/>
      <c r="J60" s="5"/>
      <c r="L60" s="109">
        <v>61</v>
      </c>
    </row>
    <row r="61" spans="1:13" s="3" customFormat="1" ht="20.25" customHeight="1" x14ac:dyDescent="0.2">
      <c r="A61" s="1"/>
      <c r="B61" s="53"/>
      <c r="C61" s="9"/>
      <c r="D61" s="27"/>
      <c r="E61" s="16"/>
      <c r="F61" s="17"/>
      <c r="G61" s="14"/>
      <c r="H61" s="14"/>
      <c r="I61" s="1"/>
      <c r="J61" s="5"/>
      <c r="L61" s="110">
        <v>62</v>
      </c>
    </row>
    <row r="62" spans="1:13" s="3" customFormat="1" ht="20.25" customHeight="1" x14ac:dyDescent="0.2">
      <c r="A62" s="1"/>
      <c r="B62" s="54"/>
      <c r="C62" s="55" t="s">
        <v>175</v>
      </c>
      <c r="D62" s="56" t="s">
        <v>176</v>
      </c>
      <c r="E62" s="57"/>
      <c r="F62" s="58"/>
      <c r="G62" s="59"/>
      <c r="H62" s="59"/>
      <c r="I62" s="1"/>
      <c r="J62" s="5"/>
      <c r="L62" s="109">
        <v>63</v>
      </c>
    </row>
    <row r="63" spans="1:13" s="66" customFormat="1" ht="20.25" customHeight="1" x14ac:dyDescent="0.2">
      <c r="A63" s="1"/>
      <c r="B63" s="44">
        <f>COUNTA($D$63:D63)</f>
        <v>1</v>
      </c>
      <c r="C63" s="60" t="s">
        <v>165</v>
      </c>
      <c r="D63" s="61">
        <v>1.25</v>
      </c>
      <c r="E63" s="62"/>
      <c r="F63" s="63"/>
      <c r="G63" s="64"/>
      <c r="H63" s="64"/>
      <c r="I63" s="1"/>
      <c r="J63" s="65"/>
      <c r="L63" s="110">
        <v>64</v>
      </c>
    </row>
    <row r="64" spans="1:13" s="66" customFormat="1" ht="20.25" customHeight="1" x14ac:dyDescent="0.2">
      <c r="A64" s="1"/>
      <c r="B64" s="44">
        <f>COUNTA($D$63:D64)</f>
        <v>2</v>
      </c>
      <c r="C64" s="60" t="s">
        <v>166</v>
      </c>
      <c r="D64" s="67">
        <v>1.1000000000000001</v>
      </c>
      <c r="E64" s="62"/>
      <c r="F64" s="63"/>
      <c r="G64" s="64"/>
      <c r="H64" s="64"/>
      <c r="I64" s="1"/>
      <c r="J64" s="65"/>
      <c r="L64" s="109">
        <v>65</v>
      </c>
    </row>
    <row r="65" spans="1:12" s="66" customFormat="1" ht="20.25" customHeight="1" x14ac:dyDescent="0.2">
      <c r="A65" s="1"/>
      <c r="B65" s="44">
        <f>COUNTA($D$63:D65)</f>
        <v>3</v>
      </c>
      <c r="C65" s="60" t="s">
        <v>184</v>
      </c>
      <c r="D65" s="67">
        <v>1.1000000000000001</v>
      </c>
      <c r="E65" s="62"/>
      <c r="F65" s="63"/>
      <c r="G65" s="64"/>
      <c r="H65" s="64"/>
      <c r="I65" s="1"/>
      <c r="J65" s="65"/>
      <c r="L65" s="110">
        <v>66</v>
      </c>
    </row>
    <row r="66" spans="1:12" s="66" customFormat="1" ht="20.25" customHeight="1" x14ac:dyDescent="0.2">
      <c r="A66" s="1"/>
      <c r="B66" s="44">
        <f>COUNTA($D$63:D66)</f>
        <v>4</v>
      </c>
      <c r="C66" s="68" t="s">
        <v>170</v>
      </c>
      <c r="D66" s="69">
        <v>1</v>
      </c>
      <c r="E66" s="62"/>
      <c r="F66" s="63"/>
      <c r="G66" s="64"/>
      <c r="H66" s="64"/>
      <c r="I66" s="1"/>
      <c r="J66" s="65"/>
      <c r="L66" s="109">
        <v>67</v>
      </c>
    </row>
    <row r="67" spans="1:12" s="66" customFormat="1" ht="20.25" customHeight="1" x14ac:dyDescent="0.2">
      <c r="A67" s="1"/>
      <c r="B67" s="44">
        <f>COUNTA($D$63:D67)</f>
        <v>5</v>
      </c>
      <c r="C67" s="68" t="s">
        <v>167</v>
      </c>
      <c r="D67" s="69">
        <v>1</v>
      </c>
      <c r="E67" s="62"/>
      <c r="F67" s="63"/>
      <c r="G67" s="64"/>
      <c r="H67" s="64"/>
      <c r="I67" s="1"/>
      <c r="J67" s="65"/>
      <c r="L67" s="110">
        <v>68</v>
      </c>
    </row>
    <row r="68" spans="1:12" s="66" customFormat="1" ht="20.25" customHeight="1" x14ac:dyDescent="0.2">
      <c r="A68" s="1"/>
      <c r="B68" s="44">
        <f>COUNTA($D$63:D68)</f>
        <v>6</v>
      </c>
      <c r="C68" s="68" t="s">
        <v>323</v>
      </c>
      <c r="D68" s="69">
        <v>1</v>
      </c>
      <c r="E68" s="62"/>
      <c r="F68" s="63"/>
      <c r="G68" s="64"/>
      <c r="H68" s="64"/>
      <c r="I68" s="1"/>
      <c r="J68" s="65"/>
      <c r="L68" s="109">
        <v>69</v>
      </c>
    </row>
    <row r="69" spans="1:12" s="66" customFormat="1" ht="20.25" customHeight="1" x14ac:dyDescent="0.2">
      <c r="A69" s="1"/>
      <c r="B69" s="44">
        <f>COUNTA($D$63:D69)</f>
        <v>7</v>
      </c>
      <c r="C69" s="68" t="s">
        <v>336</v>
      </c>
      <c r="D69" s="69">
        <v>1</v>
      </c>
      <c r="E69" s="62"/>
      <c r="F69" s="63"/>
      <c r="G69" s="64"/>
      <c r="H69" s="64"/>
      <c r="I69" s="1"/>
      <c r="J69" s="65"/>
      <c r="L69" s="110">
        <v>70</v>
      </c>
    </row>
    <row r="70" spans="1:12" s="66" customFormat="1" ht="20.25" customHeight="1" x14ac:dyDescent="0.2">
      <c r="A70" s="1"/>
      <c r="B70" s="44">
        <f>COUNTA($D$63:D70)</f>
        <v>8</v>
      </c>
      <c r="C70" s="68" t="s">
        <v>180</v>
      </c>
      <c r="D70" s="69">
        <v>1</v>
      </c>
      <c r="E70" s="62"/>
      <c r="F70" s="63"/>
      <c r="G70" s="64"/>
      <c r="H70" s="64"/>
      <c r="I70" s="1"/>
      <c r="J70" s="65"/>
      <c r="L70" s="109">
        <v>71</v>
      </c>
    </row>
    <row r="71" spans="1:12" s="66" customFormat="1" ht="20.25" customHeight="1" x14ac:dyDescent="0.2">
      <c r="A71" s="1"/>
      <c r="B71" s="44">
        <f>COUNTA($D$63:D71)</f>
        <v>9</v>
      </c>
      <c r="C71" s="68" t="s">
        <v>169</v>
      </c>
      <c r="D71" s="69">
        <v>1</v>
      </c>
      <c r="E71" s="62"/>
      <c r="F71" s="63"/>
      <c r="G71" s="64"/>
      <c r="H71" s="64"/>
      <c r="I71" s="1"/>
      <c r="J71" s="65"/>
      <c r="L71" s="110">
        <v>72</v>
      </c>
    </row>
    <row r="72" spans="1:12" s="66" customFormat="1" ht="20.25" customHeight="1" x14ac:dyDescent="0.2">
      <c r="A72" s="1"/>
      <c r="B72" s="44">
        <f>COUNTA($D$63:D72)</f>
        <v>10</v>
      </c>
      <c r="C72" s="68" t="s">
        <v>171</v>
      </c>
      <c r="D72" s="69">
        <v>1</v>
      </c>
      <c r="E72" s="62"/>
      <c r="F72" s="63"/>
      <c r="G72" s="64"/>
      <c r="H72" s="64"/>
      <c r="I72" s="1"/>
      <c r="J72" s="65"/>
      <c r="L72" s="109">
        <v>73</v>
      </c>
    </row>
    <row r="73" spans="1:12" s="66" customFormat="1" ht="20.25" customHeight="1" x14ac:dyDescent="0.2">
      <c r="A73" s="1"/>
      <c r="B73" s="44">
        <f>COUNTA($D$63:D73)</f>
        <v>11</v>
      </c>
      <c r="C73" s="68" t="s">
        <v>181</v>
      </c>
      <c r="D73" s="69">
        <v>1</v>
      </c>
      <c r="E73" s="62"/>
      <c r="F73" s="63"/>
      <c r="G73" s="64"/>
      <c r="H73" s="64"/>
      <c r="I73" s="1"/>
      <c r="J73" s="65"/>
      <c r="L73" s="110">
        <v>74</v>
      </c>
    </row>
    <row r="74" spans="1:12" s="66" customFormat="1" ht="20.25" customHeight="1" x14ac:dyDescent="0.2">
      <c r="A74" s="1"/>
      <c r="B74" s="44">
        <f>COUNTA($D$63:D74)</f>
        <v>12</v>
      </c>
      <c r="C74" s="68" t="s">
        <v>164</v>
      </c>
      <c r="D74" s="69">
        <v>1</v>
      </c>
      <c r="E74" s="62"/>
      <c r="F74" s="63"/>
      <c r="G74" s="64"/>
      <c r="H74" s="64"/>
      <c r="I74" s="1"/>
      <c r="J74" s="65"/>
      <c r="L74" s="109">
        <v>75</v>
      </c>
    </row>
    <row r="75" spans="1:12" s="66" customFormat="1" ht="20.25" customHeight="1" x14ac:dyDescent="0.2">
      <c r="A75" s="1"/>
      <c r="B75" s="44">
        <f>COUNTA($D$63:D75)</f>
        <v>13</v>
      </c>
      <c r="C75" s="68" t="s">
        <v>183</v>
      </c>
      <c r="D75" s="69">
        <v>1</v>
      </c>
      <c r="E75" s="62"/>
      <c r="F75" s="63"/>
      <c r="G75" s="64"/>
      <c r="H75" s="64"/>
      <c r="I75" s="1"/>
      <c r="J75" s="65"/>
      <c r="L75" s="110">
        <v>76</v>
      </c>
    </row>
    <row r="76" spans="1:12" s="66" customFormat="1" ht="20.25" customHeight="1" x14ac:dyDescent="0.2">
      <c r="A76" s="1"/>
      <c r="B76" s="44">
        <f>COUNTA($D$63:D76)</f>
        <v>14</v>
      </c>
      <c r="C76" s="68" t="s">
        <v>259</v>
      </c>
      <c r="D76" s="69">
        <v>1</v>
      </c>
      <c r="E76" s="62"/>
      <c r="F76" s="63"/>
      <c r="G76" s="64"/>
      <c r="H76" s="64"/>
      <c r="I76" s="1"/>
      <c r="J76" s="65"/>
      <c r="L76" s="109">
        <v>77</v>
      </c>
    </row>
    <row r="77" spans="1:12" s="66" customFormat="1" ht="20.25" customHeight="1" x14ac:dyDescent="0.2">
      <c r="A77" s="1"/>
      <c r="B77" s="44">
        <f>COUNTA($D$63:D77)</f>
        <v>15</v>
      </c>
      <c r="C77" s="68" t="s">
        <v>337</v>
      </c>
      <c r="D77" s="69">
        <v>1</v>
      </c>
      <c r="E77" s="62"/>
      <c r="F77" s="63"/>
      <c r="G77" s="64"/>
      <c r="H77" s="64"/>
      <c r="I77" s="1"/>
      <c r="J77" s="65"/>
      <c r="L77" s="110">
        <v>78</v>
      </c>
    </row>
    <row r="78" spans="1:12" s="66" customFormat="1" ht="20.25" customHeight="1" x14ac:dyDescent="0.2">
      <c r="A78" s="1"/>
      <c r="B78" s="44">
        <f>COUNTA($D$63:D78)</f>
        <v>16</v>
      </c>
      <c r="C78" s="70" t="s">
        <v>432</v>
      </c>
      <c r="D78" s="71">
        <v>0.8</v>
      </c>
      <c r="E78" s="62"/>
      <c r="F78" s="63"/>
      <c r="G78" s="64"/>
      <c r="H78" s="64"/>
      <c r="I78" s="1"/>
      <c r="J78" s="65"/>
      <c r="L78" s="109"/>
    </row>
    <row r="79" spans="1:12" s="66" customFormat="1" ht="20.25" customHeight="1" x14ac:dyDescent="0.2">
      <c r="A79" s="1"/>
      <c r="B79" s="44">
        <f>COUNTA($D$63:D79)</f>
        <v>17</v>
      </c>
      <c r="C79" s="70" t="s">
        <v>168</v>
      </c>
      <c r="D79" s="71">
        <v>0.8</v>
      </c>
      <c r="E79" s="62"/>
      <c r="F79" s="63"/>
      <c r="G79" s="64"/>
      <c r="H79" s="64"/>
      <c r="I79" s="1"/>
      <c r="J79" s="65"/>
      <c r="L79" s="109">
        <v>79</v>
      </c>
    </row>
    <row r="80" spans="1:12" s="66" customFormat="1" ht="20.25" customHeight="1" x14ac:dyDescent="0.2">
      <c r="A80" s="1"/>
      <c r="B80" s="44">
        <f>COUNTA($D$63:D80)</f>
        <v>18</v>
      </c>
      <c r="C80" s="70" t="s">
        <v>319</v>
      </c>
      <c r="D80" s="71">
        <v>0.8</v>
      </c>
      <c r="E80" s="62"/>
      <c r="F80" s="63"/>
      <c r="G80" s="64"/>
      <c r="H80" s="64"/>
      <c r="I80" s="1"/>
      <c r="J80" s="65"/>
      <c r="L80" s="110">
        <v>80</v>
      </c>
    </row>
    <row r="81" spans="1:12" s="66" customFormat="1" ht="20.25" customHeight="1" x14ac:dyDescent="0.2">
      <c r="A81" s="1"/>
      <c r="B81" s="44">
        <f>COUNTA($D$63:D81)</f>
        <v>19</v>
      </c>
      <c r="C81" s="70" t="s">
        <v>172</v>
      </c>
      <c r="D81" s="71">
        <v>0.8</v>
      </c>
      <c r="E81" s="62"/>
      <c r="F81" s="63"/>
      <c r="G81" s="64"/>
      <c r="H81" s="64"/>
      <c r="I81" s="1"/>
      <c r="J81" s="65"/>
      <c r="L81" s="109">
        <v>81</v>
      </c>
    </row>
    <row r="82" spans="1:12" s="66" customFormat="1" ht="20.25" customHeight="1" x14ac:dyDescent="0.2">
      <c r="A82" s="1"/>
      <c r="B82" s="44">
        <f>COUNTA($D$63:D82)</f>
        <v>20</v>
      </c>
      <c r="C82" s="70" t="s">
        <v>264</v>
      </c>
      <c r="D82" s="71">
        <v>0.8</v>
      </c>
      <c r="E82" s="62"/>
      <c r="F82" s="63"/>
      <c r="G82" s="64"/>
      <c r="H82" s="64"/>
      <c r="I82" s="1"/>
      <c r="J82" s="65"/>
      <c r="L82" s="110">
        <v>82</v>
      </c>
    </row>
    <row r="83" spans="1:12" s="66" customFormat="1" ht="20.25" customHeight="1" x14ac:dyDescent="0.2">
      <c r="A83" s="1"/>
      <c r="B83" s="44">
        <f>COUNTA($D$63:D83)</f>
        <v>21</v>
      </c>
      <c r="C83" s="70" t="s">
        <v>338</v>
      </c>
      <c r="D83" s="71">
        <v>0.8</v>
      </c>
      <c r="E83" s="62"/>
      <c r="F83" s="63"/>
      <c r="G83" s="64"/>
      <c r="H83" s="64"/>
      <c r="I83" s="1"/>
      <c r="J83" s="65"/>
      <c r="L83" s="109">
        <v>83</v>
      </c>
    </row>
    <row r="84" spans="1:12" s="66" customFormat="1" ht="20.25" customHeight="1" x14ac:dyDescent="0.2">
      <c r="A84" s="1"/>
      <c r="B84" s="44">
        <f>COUNTA($D$63:D84)</f>
        <v>22</v>
      </c>
      <c r="C84" s="70" t="s">
        <v>182</v>
      </c>
      <c r="D84" s="71">
        <v>0.8</v>
      </c>
      <c r="E84" s="62"/>
      <c r="F84" s="63"/>
      <c r="G84" s="64"/>
      <c r="H84" s="64"/>
      <c r="I84" s="1"/>
      <c r="J84" s="65"/>
      <c r="L84" s="110">
        <v>84</v>
      </c>
    </row>
    <row r="85" spans="1:12" s="66" customFormat="1" ht="20.25" customHeight="1" x14ac:dyDescent="0.2">
      <c r="A85" s="1"/>
      <c r="B85" s="44">
        <f>COUNTA($D$63:D85)</f>
        <v>23</v>
      </c>
      <c r="C85" s="70" t="s">
        <v>339</v>
      </c>
      <c r="D85" s="71">
        <v>0.8</v>
      </c>
      <c r="E85" s="62"/>
      <c r="F85" s="63"/>
      <c r="G85" s="64"/>
      <c r="H85" s="64"/>
      <c r="I85" s="1"/>
      <c r="J85" s="65"/>
      <c r="L85" s="109">
        <v>85</v>
      </c>
    </row>
    <row r="86" spans="1:12" s="66" customFormat="1" ht="20.25" customHeight="1" x14ac:dyDescent="0.2">
      <c r="A86" s="1"/>
      <c r="B86" s="44">
        <f>COUNTA($D$63:D86)</f>
        <v>24</v>
      </c>
      <c r="C86" s="70" t="s">
        <v>340</v>
      </c>
      <c r="D86" s="71">
        <v>0.8</v>
      </c>
      <c r="E86" s="62"/>
      <c r="F86" s="63"/>
      <c r="G86" s="64"/>
      <c r="H86" s="64"/>
      <c r="I86" s="1"/>
      <c r="J86" s="65"/>
      <c r="L86" s="110">
        <v>86</v>
      </c>
    </row>
    <row r="87" spans="1:12" s="66" customFormat="1" ht="20.25" customHeight="1" x14ac:dyDescent="0.2">
      <c r="A87" s="1"/>
      <c r="B87" s="44">
        <f>COUNTA($D$63:D87)</f>
        <v>25</v>
      </c>
      <c r="C87" s="70" t="s">
        <v>260</v>
      </c>
      <c r="D87" s="71">
        <v>0.8</v>
      </c>
      <c r="E87" s="62"/>
      <c r="F87" s="63"/>
      <c r="G87" s="64"/>
      <c r="H87" s="64"/>
      <c r="I87" s="1"/>
      <c r="J87" s="65"/>
      <c r="L87" s="109">
        <v>87</v>
      </c>
    </row>
    <row r="88" spans="1:12" s="66" customFormat="1" ht="20.25" customHeight="1" x14ac:dyDescent="0.2">
      <c r="A88" s="1"/>
      <c r="B88" s="44">
        <f>COUNTA($D$63:D88)</f>
        <v>26</v>
      </c>
      <c r="C88" s="70" t="s">
        <v>324</v>
      </c>
      <c r="D88" s="71">
        <v>0.8</v>
      </c>
      <c r="E88" s="62"/>
      <c r="F88" s="63"/>
      <c r="G88" s="64"/>
      <c r="H88" s="64"/>
      <c r="I88" s="1"/>
      <c r="J88" s="65"/>
      <c r="L88" s="110">
        <v>88</v>
      </c>
    </row>
    <row r="89" spans="1:12" s="66" customFormat="1" ht="20.25" customHeight="1" x14ac:dyDescent="0.2">
      <c r="A89" s="1"/>
      <c r="B89" s="44">
        <f>COUNTA($D$63:D89)</f>
        <v>27</v>
      </c>
      <c r="C89" s="72" t="s">
        <v>261</v>
      </c>
      <c r="D89" s="73">
        <v>0.6</v>
      </c>
      <c r="E89" s="62"/>
      <c r="F89" s="63"/>
      <c r="G89" s="64"/>
      <c r="H89" s="64"/>
      <c r="I89" s="1"/>
      <c r="J89" s="65"/>
      <c r="L89" s="109">
        <v>89</v>
      </c>
    </row>
    <row r="90" spans="1:12" s="66" customFormat="1" ht="20.25" customHeight="1" x14ac:dyDescent="0.2">
      <c r="A90" s="1"/>
      <c r="B90" s="44">
        <f>COUNTA($D$63:D90)</f>
        <v>28</v>
      </c>
      <c r="C90" s="72" t="s">
        <v>341</v>
      </c>
      <c r="D90" s="73">
        <v>0.6</v>
      </c>
      <c r="E90" s="62"/>
      <c r="F90" s="63"/>
      <c r="G90" s="64"/>
      <c r="H90" s="64"/>
      <c r="I90" s="1"/>
      <c r="J90" s="65"/>
      <c r="L90" s="110">
        <v>90</v>
      </c>
    </row>
    <row r="91" spans="1:12" s="66" customFormat="1" ht="20.25" customHeight="1" x14ac:dyDescent="0.2">
      <c r="A91" s="1"/>
      <c r="B91" s="44">
        <f>COUNTA($D$63:D91)</f>
        <v>29</v>
      </c>
      <c r="C91" s="72" t="s">
        <v>342</v>
      </c>
      <c r="D91" s="73">
        <v>0.6</v>
      </c>
      <c r="E91" s="62"/>
      <c r="F91" s="63"/>
      <c r="G91" s="64"/>
      <c r="H91" s="64"/>
      <c r="I91" s="1"/>
      <c r="J91" s="65"/>
      <c r="L91" s="109">
        <v>91</v>
      </c>
    </row>
    <row r="92" spans="1:12" s="66" customFormat="1" ht="20.25" customHeight="1" x14ac:dyDescent="0.2">
      <c r="A92" s="1"/>
      <c r="B92" s="44">
        <f>COUNTA($D$63:D92)</f>
        <v>30</v>
      </c>
      <c r="C92" s="72" t="s">
        <v>173</v>
      </c>
      <c r="D92" s="73">
        <v>0.6</v>
      </c>
      <c r="E92" s="62"/>
      <c r="F92" s="63"/>
      <c r="G92" s="64"/>
      <c r="H92" s="64"/>
      <c r="I92" s="1"/>
      <c r="J92" s="65"/>
      <c r="L92" s="110">
        <v>92</v>
      </c>
    </row>
    <row r="93" spans="1:12" s="66" customFormat="1" ht="20.25" customHeight="1" x14ac:dyDescent="0.2">
      <c r="A93" s="1"/>
      <c r="B93" s="44">
        <f>COUNTA($D$63:D93)</f>
        <v>31</v>
      </c>
      <c r="C93" s="74" t="s">
        <v>35</v>
      </c>
      <c r="D93" s="73">
        <v>0.6</v>
      </c>
      <c r="E93" s="62"/>
      <c r="F93" s="63"/>
      <c r="G93" s="64"/>
      <c r="H93" s="64"/>
      <c r="I93" s="1"/>
      <c r="J93" s="65"/>
      <c r="L93" s="109">
        <v>93</v>
      </c>
    </row>
    <row r="94" spans="1:12" s="66" customFormat="1" ht="20.25" customHeight="1" x14ac:dyDescent="0.2">
      <c r="A94" s="1"/>
      <c r="B94" s="44">
        <f>COUNTA($D$63:D94)</f>
        <v>32</v>
      </c>
      <c r="C94" s="72" t="s">
        <v>178</v>
      </c>
      <c r="D94" s="73">
        <v>0.6</v>
      </c>
      <c r="E94" s="62"/>
      <c r="F94" s="63"/>
      <c r="G94" s="64"/>
      <c r="H94" s="64"/>
      <c r="I94" s="1"/>
      <c r="J94" s="65"/>
      <c r="L94" s="110">
        <v>94</v>
      </c>
    </row>
    <row r="95" spans="1:12" s="66" customFormat="1" ht="20.25" customHeight="1" x14ac:dyDescent="0.2">
      <c r="A95" s="1"/>
      <c r="B95" s="44">
        <f>COUNTA($D$63:D95)</f>
        <v>33</v>
      </c>
      <c r="C95" s="72" t="s">
        <v>329</v>
      </c>
      <c r="D95" s="73">
        <v>0.6</v>
      </c>
      <c r="E95" s="62"/>
      <c r="F95" s="63"/>
      <c r="G95" s="64"/>
      <c r="H95" s="64"/>
      <c r="I95" s="1"/>
      <c r="J95" s="65"/>
      <c r="L95" s="109">
        <v>95</v>
      </c>
    </row>
    <row r="96" spans="1:12" s="66" customFormat="1" ht="20.25" customHeight="1" x14ac:dyDescent="0.2">
      <c r="A96" s="1"/>
      <c r="B96" s="44">
        <f>COUNTA($D$63:D96)</f>
        <v>34</v>
      </c>
      <c r="C96" s="72" t="s">
        <v>343</v>
      </c>
      <c r="D96" s="73">
        <v>0.6</v>
      </c>
      <c r="E96" s="62"/>
      <c r="F96" s="63"/>
      <c r="G96" s="64"/>
      <c r="H96" s="64"/>
      <c r="I96" s="1"/>
      <c r="J96" s="65"/>
      <c r="L96" s="110">
        <v>96</v>
      </c>
    </row>
    <row r="97" spans="1:12" s="66" customFormat="1" ht="20.25" customHeight="1" x14ac:dyDescent="0.2">
      <c r="A97" s="1"/>
      <c r="B97" s="44">
        <f>COUNTA($D$63:D97)</f>
        <v>35</v>
      </c>
      <c r="C97" s="72" t="s">
        <v>344</v>
      </c>
      <c r="D97" s="73">
        <v>0.6</v>
      </c>
      <c r="E97" s="62"/>
      <c r="F97" s="63"/>
      <c r="G97" s="64"/>
      <c r="H97" s="64"/>
      <c r="I97" s="1"/>
      <c r="J97" s="65"/>
      <c r="L97" s="109">
        <v>97</v>
      </c>
    </row>
    <row r="98" spans="1:12" s="66" customFormat="1" ht="20.25" customHeight="1" x14ac:dyDescent="0.2">
      <c r="A98" s="1"/>
      <c r="B98" s="44">
        <f>COUNTA($D$63:D98)</f>
        <v>36</v>
      </c>
      <c r="C98" s="72" t="s">
        <v>345</v>
      </c>
      <c r="D98" s="73">
        <v>0.6</v>
      </c>
      <c r="E98" s="62"/>
      <c r="F98" s="63"/>
      <c r="G98" s="64"/>
      <c r="H98" s="64"/>
      <c r="I98" s="1"/>
      <c r="J98" s="65"/>
      <c r="L98" s="110">
        <v>98</v>
      </c>
    </row>
    <row r="99" spans="1:12" s="66" customFormat="1" ht="20.25" customHeight="1" x14ac:dyDescent="0.2">
      <c r="A99" s="1"/>
      <c r="B99" s="44">
        <f>COUNTA($D$63:D99)</f>
        <v>37</v>
      </c>
      <c r="C99" s="75" t="s">
        <v>174</v>
      </c>
      <c r="D99" s="76">
        <v>0.4</v>
      </c>
      <c r="E99" s="62"/>
      <c r="F99" s="63"/>
      <c r="G99" s="64"/>
      <c r="H99" s="64"/>
      <c r="I99" s="1"/>
      <c r="J99" s="65"/>
      <c r="L99" s="109">
        <v>99</v>
      </c>
    </row>
    <row r="100" spans="1:12" s="66" customFormat="1" ht="20.25" customHeight="1" x14ac:dyDescent="0.2">
      <c r="A100" s="1"/>
      <c r="B100" s="44">
        <f>COUNTA($D$63:D100)</f>
        <v>38</v>
      </c>
      <c r="C100" s="75" t="s">
        <v>263</v>
      </c>
      <c r="D100" s="76">
        <v>0.4</v>
      </c>
      <c r="E100" s="62"/>
      <c r="F100" s="63"/>
      <c r="G100" s="64"/>
      <c r="H100" s="64"/>
      <c r="I100" s="1"/>
      <c r="J100" s="65"/>
      <c r="L100" s="110">
        <v>100</v>
      </c>
    </row>
    <row r="101" spans="1:12" s="66" customFormat="1" ht="20.25" customHeight="1" x14ac:dyDescent="0.2">
      <c r="A101" s="1"/>
      <c r="B101" s="44">
        <f>COUNTA($D$63:D101)</f>
        <v>39</v>
      </c>
      <c r="C101" s="75" t="s">
        <v>179</v>
      </c>
      <c r="D101" s="76">
        <v>0.4</v>
      </c>
      <c r="E101" s="62"/>
      <c r="F101" s="63"/>
      <c r="G101" s="64"/>
      <c r="H101" s="64"/>
      <c r="I101" s="1"/>
      <c r="J101" s="65"/>
      <c r="L101" s="109">
        <v>101</v>
      </c>
    </row>
    <row r="102" spans="1:12" s="66" customFormat="1" ht="20.25" customHeight="1" x14ac:dyDescent="0.2">
      <c r="A102" s="1"/>
      <c r="B102" s="44">
        <f>COUNTA($D$63:D102)</f>
        <v>40</v>
      </c>
      <c r="C102" s="75" t="s">
        <v>346</v>
      </c>
      <c r="D102" s="76">
        <v>0.4</v>
      </c>
      <c r="E102" s="62"/>
      <c r="F102" s="63"/>
      <c r="G102" s="64"/>
      <c r="H102" s="64"/>
      <c r="I102" s="1"/>
      <c r="J102" s="65"/>
      <c r="L102" s="110">
        <v>102</v>
      </c>
    </row>
    <row r="103" spans="1:12" s="66" customFormat="1" ht="20.25" customHeight="1" x14ac:dyDescent="0.2">
      <c r="A103" s="1"/>
      <c r="B103" s="44">
        <f>COUNTA($D$63:D103)</f>
        <v>41</v>
      </c>
      <c r="C103" s="75" t="s">
        <v>347</v>
      </c>
      <c r="D103" s="76">
        <v>0.4</v>
      </c>
      <c r="E103" s="62"/>
      <c r="F103" s="63"/>
      <c r="G103" s="64"/>
      <c r="H103" s="64"/>
      <c r="I103" s="1"/>
      <c r="J103" s="65"/>
      <c r="L103" s="109">
        <v>103</v>
      </c>
    </row>
    <row r="104" spans="1:12" s="66" customFormat="1" ht="20.25" customHeight="1" x14ac:dyDescent="0.2">
      <c r="A104" s="1"/>
      <c r="B104" s="44">
        <f>COUNTA($D$63:D104)</f>
        <v>42</v>
      </c>
      <c r="C104" s="75" t="s">
        <v>347</v>
      </c>
      <c r="D104" s="76">
        <v>0.4</v>
      </c>
      <c r="E104" s="62"/>
      <c r="F104" s="63"/>
      <c r="G104" s="64"/>
      <c r="H104" s="64"/>
      <c r="I104" s="1"/>
      <c r="J104" s="65"/>
      <c r="L104" s="110">
        <v>104</v>
      </c>
    </row>
    <row r="105" spans="1:12" s="66" customFormat="1" ht="20.25" customHeight="1" x14ac:dyDescent="0.2">
      <c r="A105" s="1"/>
      <c r="B105" s="44">
        <f>COUNTA($D$63:D105)</f>
        <v>43</v>
      </c>
      <c r="C105" s="75" t="s">
        <v>348</v>
      </c>
      <c r="D105" s="76">
        <v>0.4</v>
      </c>
      <c r="E105" s="62"/>
      <c r="F105" s="63"/>
      <c r="G105" s="64"/>
      <c r="H105" s="64"/>
      <c r="I105" s="1"/>
      <c r="J105" s="65"/>
      <c r="L105" s="109">
        <v>105</v>
      </c>
    </row>
    <row r="106" spans="1:12" s="66" customFormat="1" ht="20.25" customHeight="1" x14ac:dyDescent="0.2">
      <c r="A106" s="1"/>
      <c r="B106" s="44">
        <f>COUNTA($D$63:D106)</f>
        <v>44</v>
      </c>
      <c r="C106" s="75" t="s">
        <v>262</v>
      </c>
      <c r="D106" s="76">
        <v>0.4</v>
      </c>
      <c r="E106" s="62"/>
      <c r="F106" s="63"/>
      <c r="G106" s="64"/>
      <c r="H106" s="64"/>
      <c r="I106" s="1"/>
      <c r="J106" s="65"/>
      <c r="L106" s="110">
        <v>106</v>
      </c>
    </row>
    <row r="107" spans="1:12" s="66" customFormat="1" ht="20.25" customHeight="1" x14ac:dyDescent="0.2">
      <c r="A107" s="1"/>
      <c r="B107" s="44">
        <f>COUNTA($D$63:D107)</f>
        <v>45</v>
      </c>
      <c r="C107" s="77" t="s">
        <v>349</v>
      </c>
      <c r="D107" s="76">
        <v>0.4</v>
      </c>
      <c r="E107" s="62"/>
      <c r="F107" s="63"/>
      <c r="G107" s="64"/>
      <c r="H107" s="64"/>
      <c r="I107" s="1"/>
      <c r="J107" s="65"/>
      <c r="L107" s="109">
        <v>107</v>
      </c>
    </row>
    <row r="108" spans="1:12" s="66" customFormat="1" ht="20.25" customHeight="1" x14ac:dyDescent="0.2">
      <c r="A108" s="1"/>
      <c r="B108" s="44">
        <f>COUNTA($D$63:D108)</f>
        <v>46</v>
      </c>
      <c r="C108" s="77" t="s">
        <v>350</v>
      </c>
      <c r="D108" s="76">
        <v>0.4</v>
      </c>
      <c r="E108" s="62"/>
      <c r="F108" s="63"/>
      <c r="G108" s="64"/>
      <c r="H108" s="64"/>
      <c r="I108" s="1"/>
      <c r="J108" s="65"/>
      <c r="L108" s="110">
        <v>108</v>
      </c>
    </row>
    <row r="109" spans="1:12" s="66" customFormat="1" ht="20.25" customHeight="1" x14ac:dyDescent="0.2">
      <c r="A109" s="1"/>
      <c r="B109" s="44">
        <f>COUNTA($D$63:D109)</f>
        <v>46</v>
      </c>
      <c r="C109" s="78"/>
      <c r="D109" s="79"/>
      <c r="E109" s="62"/>
      <c r="F109" s="63"/>
      <c r="G109" s="64"/>
      <c r="H109" s="64"/>
      <c r="I109" s="1"/>
      <c r="J109" s="65"/>
      <c r="L109" s="109">
        <v>109</v>
      </c>
    </row>
    <row r="110" spans="1:12" s="66" customFormat="1" ht="20.25" customHeight="1" x14ac:dyDescent="0.2">
      <c r="A110" s="1"/>
      <c r="B110" s="44">
        <f>COUNTA($D$63:D110)</f>
        <v>46</v>
      </c>
      <c r="C110" s="78"/>
      <c r="D110" s="79"/>
      <c r="E110" s="62"/>
      <c r="F110" s="63"/>
      <c r="G110" s="64"/>
      <c r="H110" s="64"/>
      <c r="I110" s="1"/>
      <c r="J110" s="65"/>
      <c r="L110" s="110">
        <v>110</v>
      </c>
    </row>
    <row r="111" spans="1:12" s="3" customFormat="1" ht="20.25" customHeight="1" x14ac:dyDescent="0.2">
      <c r="A111" s="1"/>
      <c r="B111" s="80"/>
      <c r="C111" s="18"/>
      <c r="D111" s="19"/>
      <c r="E111" s="24"/>
      <c r="F111" s="24"/>
      <c r="G111" s="1"/>
      <c r="H111" s="1"/>
      <c r="I111" s="1"/>
      <c r="J111" s="5"/>
      <c r="L111" s="109">
        <v>111</v>
      </c>
    </row>
    <row r="112" spans="1:12" s="3" customFormat="1" ht="11.25" customHeight="1" x14ac:dyDescent="0.2">
      <c r="B112" s="81"/>
      <c r="D112" s="21"/>
      <c r="E112" s="25"/>
      <c r="F112" s="25"/>
      <c r="G112" s="12"/>
      <c r="J112" s="5"/>
      <c r="L112" s="110">
        <v>112</v>
      </c>
    </row>
    <row r="113" spans="1:12" s="3" customFormat="1" ht="11.25" customHeight="1" x14ac:dyDescent="0.2">
      <c r="B113" s="81"/>
      <c r="D113" s="21"/>
      <c r="E113" s="25"/>
      <c r="F113" s="25"/>
      <c r="G113" s="12"/>
      <c r="J113" s="5"/>
      <c r="L113" s="109">
        <v>113</v>
      </c>
    </row>
    <row r="114" spans="1:12" s="3" customFormat="1" ht="11.25" customHeight="1" x14ac:dyDescent="0.2">
      <c r="B114" s="81"/>
      <c r="D114" s="21"/>
      <c r="E114" s="25"/>
      <c r="F114" s="25"/>
      <c r="G114" s="12"/>
      <c r="J114" s="5"/>
      <c r="L114" s="110">
        <v>114</v>
      </c>
    </row>
    <row r="115" spans="1:12" s="3" customFormat="1" ht="11.25" customHeight="1" x14ac:dyDescent="0.2">
      <c r="B115" s="81"/>
      <c r="D115" s="21"/>
      <c r="E115" s="25"/>
      <c r="F115" s="25"/>
      <c r="G115" s="12"/>
      <c r="J115" s="5"/>
      <c r="L115" s="109">
        <v>115</v>
      </c>
    </row>
    <row r="116" spans="1:12" s="83" customFormat="1" ht="20.25" customHeight="1" x14ac:dyDescent="0.2">
      <c r="B116" s="84">
        <f>COUNTA($D$2:D116)</f>
        <v>107</v>
      </c>
      <c r="C116" s="85" t="s">
        <v>357</v>
      </c>
      <c r="D116" s="86" t="s">
        <v>104</v>
      </c>
      <c r="E116" s="87">
        <v>6.2</v>
      </c>
      <c r="F116" s="88">
        <v>0.36</v>
      </c>
      <c r="G116" s="89" t="str">
        <f t="shared" ref="G116:G123" si="2">IF(F116=0.36,"A3",IF(F116=0.34,"A2",IF(F116=0.33,"A1",IF(F116=0.31,"A0",IF(F116=0.2,"B",IF(F116=0.18,"C"))))))</f>
        <v>A3</v>
      </c>
      <c r="H116" s="89" t="str">
        <f t="shared" ref="H116:H123" si="3">IF(AND(G116="A3",E116=6.2),"A3.1",IF(AND(G116="A3",E116=5.75),"A3.2",IF(AND(G116="A2",E116=4.4),"A2.1",IF(AND(G116="A2",E116=4),"A2.2",IF(G116="C","Nhân viên","- - -")))))</f>
        <v>A3.1</v>
      </c>
      <c r="J116" s="90"/>
      <c r="L116" s="110">
        <v>116</v>
      </c>
    </row>
    <row r="117" spans="1:12" s="83" customFormat="1" ht="20.25" customHeight="1" x14ac:dyDescent="0.2">
      <c r="B117" s="84">
        <f>COUNTA($D$2:D117)</f>
        <v>108</v>
      </c>
      <c r="C117" s="85" t="s">
        <v>356</v>
      </c>
      <c r="D117" s="86" t="s">
        <v>158</v>
      </c>
      <c r="E117" s="87">
        <v>4.4000000000000004</v>
      </c>
      <c r="F117" s="88">
        <v>0.34</v>
      </c>
      <c r="G117" s="89" t="str">
        <f t="shared" si="2"/>
        <v>A2</v>
      </c>
      <c r="H117" s="89" t="str">
        <f t="shared" si="3"/>
        <v>A2.1</v>
      </c>
      <c r="J117" s="90"/>
      <c r="L117" s="109">
        <v>117</v>
      </c>
    </row>
    <row r="118" spans="1:12" s="83" customFormat="1" ht="20.25" customHeight="1" x14ac:dyDescent="0.2">
      <c r="B118" s="84">
        <f>COUNTA($D$2:D118)</f>
        <v>109</v>
      </c>
      <c r="C118" s="85" t="s">
        <v>355</v>
      </c>
      <c r="D118" s="86" t="s">
        <v>105</v>
      </c>
      <c r="E118" s="87">
        <v>2.34</v>
      </c>
      <c r="F118" s="88">
        <v>0.33</v>
      </c>
      <c r="G118" s="89" t="str">
        <f t="shared" si="2"/>
        <v>A1</v>
      </c>
      <c r="H118" s="89" t="str">
        <f t="shared" si="3"/>
        <v>- - -</v>
      </c>
      <c r="J118" s="90"/>
      <c r="L118" s="110">
        <v>118</v>
      </c>
    </row>
    <row r="119" spans="1:12" s="83" customFormat="1" ht="20.25" customHeight="1" x14ac:dyDescent="0.2">
      <c r="B119" s="84">
        <f>COUNTA($D$2:D119)</f>
        <v>110</v>
      </c>
      <c r="C119" s="85" t="s">
        <v>354</v>
      </c>
      <c r="D119" s="86" t="s">
        <v>106</v>
      </c>
      <c r="E119" s="87">
        <v>1.86</v>
      </c>
      <c r="F119" s="88">
        <v>0.2</v>
      </c>
      <c r="G119" s="89" t="str">
        <f t="shared" si="2"/>
        <v>B</v>
      </c>
      <c r="H119" s="89" t="str">
        <f t="shared" si="3"/>
        <v>- - -</v>
      </c>
      <c r="J119" s="90"/>
      <c r="L119" s="109">
        <v>119</v>
      </c>
    </row>
    <row r="120" spans="1:12" s="99" customFormat="1" ht="20.25" customHeight="1" x14ac:dyDescent="0.2">
      <c r="A120" s="91"/>
      <c r="B120" s="92">
        <f>COUNTA($D$2:D120)</f>
        <v>111</v>
      </c>
      <c r="C120" s="93" t="s">
        <v>107</v>
      </c>
      <c r="D120" s="94" t="s">
        <v>108</v>
      </c>
      <c r="E120" s="95">
        <v>6.2</v>
      </c>
      <c r="F120" s="96">
        <v>0.36</v>
      </c>
      <c r="G120" s="97" t="str">
        <f t="shared" si="2"/>
        <v>A3</v>
      </c>
      <c r="H120" s="97" t="str">
        <f t="shared" si="3"/>
        <v>A3.1</v>
      </c>
      <c r="I120" s="91"/>
      <c r="J120" s="98"/>
      <c r="L120" s="110">
        <v>120</v>
      </c>
    </row>
    <row r="121" spans="1:12" s="83" customFormat="1" ht="20.25" customHeight="1" x14ac:dyDescent="0.2">
      <c r="B121" s="84">
        <f>COUNTA($D$2:D121)</f>
        <v>112</v>
      </c>
      <c r="C121" s="85" t="s">
        <v>0</v>
      </c>
      <c r="D121" s="86" t="s">
        <v>110</v>
      </c>
      <c r="E121" s="87">
        <v>2.34</v>
      </c>
      <c r="F121" s="88">
        <v>0.33</v>
      </c>
      <c r="G121" s="89" t="str">
        <f t="shared" si="2"/>
        <v>A1</v>
      </c>
      <c r="H121" s="89" t="str">
        <f t="shared" si="3"/>
        <v>- - -</v>
      </c>
      <c r="J121" s="90"/>
      <c r="L121" s="109">
        <v>121</v>
      </c>
    </row>
    <row r="122" spans="1:12" s="100" customFormat="1" ht="20.25" customHeight="1" x14ac:dyDescent="0.2">
      <c r="B122" s="101">
        <f>COUNTA($D$2:D122)</f>
        <v>113</v>
      </c>
      <c r="C122" s="102" t="s">
        <v>19</v>
      </c>
      <c r="D122" s="103" t="s">
        <v>22</v>
      </c>
      <c r="E122" s="104">
        <v>6.2</v>
      </c>
      <c r="F122" s="105">
        <v>0.36</v>
      </c>
      <c r="G122" s="106" t="str">
        <f t="shared" si="2"/>
        <v>A3</v>
      </c>
      <c r="H122" s="106" t="str">
        <f t="shared" si="3"/>
        <v>A3.1</v>
      </c>
      <c r="J122" s="107"/>
      <c r="L122" s="110">
        <v>122</v>
      </c>
    </row>
    <row r="123" spans="1:12" s="100" customFormat="1" ht="20.25" customHeight="1" x14ac:dyDescent="0.2">
      <c r="B123" s="101">
        <f>COUNTA($D$2:D123)</f>
        <v>114</v>
      </c>
      <c r="C123" s="102" t="s">
        <v>20</v>
      </c>
      <c r="D123" s="103" t="s">
        <v>23</v>
      </c>
      <c r="E123" s="104">
        <v>2.34</v>
      </c>
      <c r="F123" s="105">
        <v>0.33</v>
      </c>
      <c r="G123" s="106" t="str">
        <f t="shared" si="2"/>
        <v>A1</v>
      </c>
      <c r="H123" s="106" t="str">
        <f t="shared" si="3"/>
        <v>- - -</v>
      </c>
      <c r="J123" s="107"/>
      <c r="L123" s="109">
        <v>123</v>
      </c>
    </row>
    <row r="124" spans="1:12" s="3" customFormat="1" ht="11.25" customHeight="1" x14ac:dyDescent="0.2">
      <c r="B124" s="81"/>
      <c r="D124" s="21"/>
      <c r="E124" s="25"/>
      <c r="F124" s="25"/>
      <c r="G124" s="12"/>
      <c r="J124" s="5"/>
      <c r="L124" s="110"/>
    </row>
    <row r="125" spans="1:12" s="83" customFormat="1" ht="20.25" customHeight="1" x14ac:dyDescent="0.2">
      <c r="B125" s="84">
        <f>COUNTA($D$2:D125)</f>
        <v>115</v>
      </c>
      <c r="C125" s="85" t="s">
        <v>1</v>
      </c>
      <c r="D125" s="86" t="s">
        <v>100</v>
      </c>
      <c r="E125" s="87">
        <v>4</v>
      </c>
      <c r="F125" s="88">
        <v>0.34</v>
      </c>
      <c r="G125" s="89" t="str">
        <f>IF(F125=0.36,"A3",IF(F125=0.34,"A2",IF(F125=0.33,"A1",IF(F125=0.31,"A0",IF(F125=0.2,"B",IF(F125=0.18,"C"))))))</f>
        <v>A2</v>
      </c>
      <c r="H125" s="89" t="str">
        <f>IF(AND(G125="A3",E125=6.2),"A3.1",IF(AND(G125="A3",E125=5.75),"A3.2",IF(AND(G125="A2",E125=4.4),"A2.1",IF(AND(G125="A2",E125=4),"A2.2",IF(G125="C","Nhân viên","- - -")))))</f>
        <v>A2.2</v>
      </c>
      <c r="J125" s="90"/>
      <c r="L125" s="112">
        <v>25</v>
      </c>
    </row>
    <row r="126" spans="1:12" s="83" customFormat="1" ht="20.25" customHeight="1" x14ac:dyDescent="0.2">
      <c r="B126" s="84">
        <f>COUNTA($D$2:D126)</f>
        <v>116</v>
      </c>
      <c r="C126" s="85" t="s">
        <v>246</v>
      </c>
      <c r="D126" s="86" t="s">
        <v>101</v>
      </c>
      <c r="E126" s="87">
        <v>2.34</v>
      </c>
      <c r="F126" s="88">
        <v>0.33</v>
      </c>
      <c r="G126" s="89" t="str">
        <f>IF(F126=0.36,"A3",IF(F126=0.34,"A2",IF(F126=0.33,"A1",IF(F126=0.31,"A0",IF(F126=0.2,"B",IF(F126=0.18,"C"))))))</f>
        <v>A1</v>
      </c>
      <c r="H126" s="89" t="str">
        <f>IF(AND(G126="A3",E126=6.2),"A3.1",IF(AND(G126="A3",E126=5.75),"A3.2",IF(AND(G126="A2",E126=4.4),"A2.1",IF(AND(G126="A2",E126=4),"A2.2",IF(G126="C","Nhân viên","- - -")))))</f>
        <v>- - -</v>
      </c>
      <c r="J126" s="90"/>
      <c r="L126" s="113">
        <v>26</v>
      </c>
    </row>
    <row r="127" spans="1:12" s="83" customFormat="1" ht="20.25" customHeight="1" x14ac:dyDescent="0.2">
      <c r="B127" s="84">
        <f>COUNTA($D$2:D127)</f>
        <v>117</v>
      </c>
      <c r="C127" s="85" t="s">
        <v>24</v>
      </c>
      <c r="D127" s="86" t="s">
        <v>103</v>
      </c>
      <c r="E127" s="87">
        <v>1.86</v>
      </c>
      <c r="F127" s="88">
        <v>0.2</v>
      </c>
      <c r="G127" s="89" t="str">
        <f>IF(F127=0.36,"A3",IF(F127=0.34,"A2",IF(F127=0.33,"A1",IF(F127=0.31,"A0",IF(F127=0.2,"B",IF(F127=0.18,"C"))))))</f>
        <v>B</v>
      </c>
      <c r="H127" s="89" t="str">
        <f>IF(AND(G127="A3",E127=6.2),"A3.1",IF(AND(G127="A3",E127=5.75),"A3.2",IF(AND(G127="A2",E127=4.4),"A2.1",IF(AND(G127="A2",E127=4),"A2.2",IF(G127="C","Nhân viên","- - -")))))</f>
        <v>- - -</v>
      </c>
      <c r="J127" s="90"/>
      <c r="L127" s="113">
        <v>28</v>
      </c>
    </row>
    <row r="128" spans="1:12" s="3" customFormat="1" ht="11.25" customHeight="1" x14ac:dyDescent="0.2">
      <c r="B128" s="81"/>
      <c r="D128" s="21"/>
      <c r="E128" s="25"/>
      <c r="F128" s="25"/>
      <c r="G128" s="12"/>
      <c r="J128" s="5"/>
      <c r="L128" s="110"/>
    </row>
    <row r="129" spans="2:12" s="3" customFormat="1" ht="11.25" customHeight="1" x14ac:dyDescent="0.2">
      <c r="B129" s="81"/>
      <c r="D129" s="21"/>
      <c r="E129" s="25"/>
      <c r="F129" s="25"/>
      <c r="G129" s="12"/>
      <c r="J129" s="5"/>
      <c r="L129" s="110"/>
    </row>
    <row r="130" spans="2:12" s="3" customFormat="1" ht="11.25" customHeight="1" x14ac:dyDescent="0.2">
      <c r="B130" s="81"/>
      <c r="D130" s="21"/>
      <c r="E130" s="25"/>
      <c r="F130" s="25"/>
      <c r="G130" s="12"/>
      <c r="J130" s="5"/>
      <c r="L130" s="110"/>
    </row>
    <row r="131" spans="2:12" s="3" customFormat="1" ht="11.25" customHeight="1" x14ac:dyDescent="0.2">
      <c r="B131" s="81"/>
      <c r="D131" s="21"/>
      <c r="E131" s="25"/>
      <c r="F131" s="25"/>
      <c r="G131" s="12"/>
      <c r="J131" s="5"/>
      <c r="L131" s="110"/>
    </row>
    <row r="132" spans="2:12" s="3" customFormat="1" ht="11.25" customHeight="1" x14ac:dyDescent="0.2">
      <c r="B132" s="81"/>
      <c r="D132" s="21"/>
      <c r="E132" s="25"/>
      <c r="F132" s="25"/>
      <c r="G132" s="12"/>
      <c r="J132" s="5"/>
      <c r="L132" s="110"/>
    </row>
    <row r="133" spans="2:12" s="3" customFormat="1" ht="11.25" customHeight="1" x14ac:dyDescent="0.2">
      <c r="B133" s="81"/>
      <c r="D133" s="21"/>
      <c r="E133" s="25"/>
      <c r="F133" s="25"/>
      <c r="G133" s="12"/>
      <c r="J133" s="5"/>
      <c r="L133" s="110"/>
    </row>
    <row r="134" spans="2:12" s="3" customFormat="1" ht="11.25" customHeight="1" x14ac:dyDescent="0.2">
      <c r="B134" s="81"/>
      <c r="D134" s="21"/>
      <c r="E134" s="25"/>
      <c r="F134" s="25"/>
      <c r="G134" s="12"/>
      <c r="J134" s="5"/>
      <c r="L134" s="110"/>
    </row>
    <row r="135" spans="2:12" s="3" customFormat="1" ht="11.25" customHeight="1" x14ac:dyDescent="0.2">
      <c r="B135" s="81"/>
      <c r="D135" s="21"/>
      <c r="E135" s="25"/>
      <c r="F135" s="25"/>
      <c r="G135" s="12"/>
      <c r="J135" s="5"/>
      <c r="L135" s="110"/>
    </row>
    <row r="136" spans="2:12" s="3" customFormat="1" ht="11.25" customHeight="1" x14ac:dyDescent="0.2">
      <c r="B136" s="81"/>
      <c r="D136" s="21"/>
      <c r="E136" s="25"/>
      <c r="F136" s="25"/>
      <c r="G136" s="12"/>
      <c r="J136" s="5"/>
      <c r="L136" s="110"/>
    </row>
    <row r="137" spans="2:12" s="3" customFormat="1" ht="11.25" customHeight="1" x14ac:dyDescent="0.2">
      <c r="B137" s="81"/>
      <c r="D137" s="21"/>
      <c r="E137" s="25"/>
      <c r="F137" s="25"/>
      <c r="G137" s="12"/>
      <c r="J137" s="5"/>
      <c r="L137" s="110"/>
    </row>
    <row r="138" spans="2:12" s="3" customFormat="1" ht="11.25" customHeight="1" x14ac:dyDescent="0.2">
      <c r="B138" s="81"/>
      <c r="D138" s="21"/>
      <c r="E138" s="25"/>
      <c r="F138" s="25"/>
      <c r="G138" s="12"/>
      <c r="J138" s="5"/>
      <c r="L138" s="110"/>
    </row>
    <row r="139" spans="2:12" s="3" customFormat="1" ht="11.25" customHeight="1" x14ac:dyDescent="0.2">
      <c r="B139" s="81"/>
      <c r="D139" s="21"/>
      <c r="E139" s="25"/>
      <c r="F139" s="25"/>
      <c r="G139" s="12"/>
      <c r="J139" s="5"/>
      <c r="L139" s="110"/>
    </row>
    <row r="140" spans="2:12" s="3" customFormat="1" ht="11.25" customHeight="1" x14ac:dyDescent="0.2">
      <c r="B140" s="81"/>
      <c r="D140" s="21"/>
      <c r="E140" s="25"/>
      <c r="F140" s="25"/>
      <c r="G140" s="12"/>
      <c r="J140" s="5"/>
      <c r="L140" s="110"/>
    </row>
    <row r="141" spans="2:12" s="3" customFormat="1" ht="11.25" customHeight="1" x14ac:dyDescent="0.2">
      <c r="B141" s="81"/>
      <c r="D141" s="21"/>
      <c r="E141" s="25"/>
      <c r="F141" s="25"/>
      <c r="G141" s="12"/>
      <c r="J141" s="5"/>
      <c r="L141" s="110"/>
    </row>
    <row r="142" spans="2:12" s="3" customFormat="1" ht="11.25" customHeight="1" x14ac:dyDescent="0.2">
      <c r="B142" s="81"/>
      <c r="D142" s="21"/>
      <c r="E142" s="25"/>
      <c r="F142" s="25"/>
      <c r="G142" s="12"/>
      <c r="J142" s="5"/>
      <c r="L142" s="110"/>
    </row>
    <row r="143" spans="2:12" s="3" customFormat="1" ht="11.25" customHeight="1" x14ac:dyDescent="0.2">
      <c r="B143" s="81"/>
      <c r="D143" s="21"/>
      <c r="E143" s="25"/>
      <c r="F143" s="25"/>
      <c r="G143" s="12"/>
      <c r="J143" s="5"/>
      <c r="L143" s="110"/>
    </row>
    <row r="144" spans="2:12" s="3" customFormat="1" ht="11.25" customHeight="1" x14ac:dyDescent="0.2">
      <c r="B144" s="81"/>
      <c r="D144" s="21"/>
      <c r="E144" s="25"/>
      <c r="F144" s="25"/>
      <c r="G144" s="12"/>
      <c r="J144" s="5"/>
      <c r="L144" s="110"/>
    </row>
    <row r="145" spans="2:12" s="3" customFormat="1" ht="11.25" customHeight="1" x14ac:dyDescent="0.2">
      <c r="B145" s="81"/>
      <c r="D145" s="21"/>
      <c r="E145" s="25"/>
      <c r="F145" s="25"/>
      <c r="G145" s="12"/>
      <c r="J145" s="5"/>
      <c r="L145" s="110"/>
    </row>
    <row r="146" spans="2:12" s="3" customFormat="1" ht="11.25" customHeight="1" x14ac:dyDescent="0.2">
      <c r="B146" s="81"/>
      <c r="D146" s="21"/>
      <c r="E146" s="25"/>
      <c r="F146" s="25"/>
      <c r="G146" s="12"/>
      <c r="J146" s="5"/>
      <c r="L146" s="110"/>
    </row>
    <row r="147" spans="2:12" s="3" customFormat="1" ht="11.25" customHeight="1" x14ac:dyDescent="0.2">
      <c r="B147" s="81"/>
      <c r="D147" s="21"/>
      <c r="E147" s="25"/>
      <c r="F147" s="25"/>
      <c r="G147" s="12"/>
      <c r="J147" s="5"/>
      <c r="L147" s="110"/>
    </row>
    <row r="148" spans="2:12" s="3" customFormat="1" ht="11.25" customHeight="1" x14ac:dyDescent="0.2">
      <c r="B148" s="81"/>
      <c r="D148" s="21"/>
      <c r="E148" s="25"/>
      <c r="F148" s="25"/>
      <c r="G148" s="12"/>
      <c r="J148" s="5"/>
      <c r="L148" s="110"/>
    </row>
    <row r="149" spans="2:12" s="3" customFormat="1" ht="11.25" customHeight="1" x14ac:dyDescent="0.2">
      <c r="B149" s="81"/>
      <c r="D149" s="21"/>
      <c r="E149" s="25"/>
      <c r="F149" s="25"/>
      <c r="G149" s="12"/>
      <c r="J149" s="5"/>
      <c r="L149" s="110"/>
    </row>
    <row r="150" spans="2:12" s="3" customFormat="1" ht="11.25" customHeight="1" x14ac:dyDescent="0.2">
      <c r="B150" s="81"/>
      <c r="D150" s="21"/>
      <c r="E150" s="25"/>
      <c r="F150" s="25"/>
      <c r="G150" s="12"/>
      <c r="J150" s="5"/>
      <c r="L150" s="110"/>
    </row>
    <row r="151" spans="2:12" s="3" customFormat="1" ht="11.25" customHeight="1" x14ac:dyDescent="0.2">
      <c r="B151" s="81"/>
      <c r="D151" s="21"/>
      <c r="E151" s="25"/>
      <c r="F151" s="25"/>
      <c r="G151" s="12"/>
      <c r="J151" s="5"/>
      <c r="L151" s="110"/>
    </row>
    <row r="152" spans="2:12" s="3" customFormat="1" ht="11.25" customHeight="1" x14ac:dyDescent="0.2">
      <c r="B152" s="81"/>
      <c r="D152" s="21"/>
      <c r="E152" s="25"/>
      <c r="F152" s="25"/>
      <c r="G152" s="12"/>
      <c r="J152" s="5"/>
      <c r="L152" s="110"/>
    </row>
    <row r="153" spans="2:12" s="3" customFormat="1" ht="11.25" customHeight="1" x14ac:dyDescent="0.2">
      <c r="B153" s="81"/>
      <c r="D153" s="21"/>
      <c r="E153" s="25"/>
      <c r="F153" s="25"/>
      <c r="G153" s="12"/>
      <c r="J153" s="5"/>
      <c r="L153" s="110"/>
    </row>
    <row r="154" spans="2:12" s="3" customFormat="1" ht="11.25" customHeight="1" x14ac:dyDescent="0.2">
      <c r="B154" s="81"/>
      <c r="D154" s="21"/>
      <c r="E154" s="25"/>
      <c r="F154" s="25"/>
      <c r="G154" s="12"/>
      <c r="J154" s="5"/>
      <c r="L154" s="110"/>
    </row>
    <row r="155" spans="2:12" s="3" customFormat="1" ht="11.25" customHeight="1" x14ac:dyDescent="0.2">
      <c r="B155" s="81"/>
      <c r="D155" s="21"/>
      <c r="E155" s="25"/>
      <c r="F155" s="25"/>
      <c r="G155" s="12"/>
      <c r="J155" s="5"/>
      <c r="L155" s="110"/>
    </row>
    <row r="156" spans="2:12" s="3" customFormat="1" ht="11.25" customHeight="1" x14ac:dyDescent="0.2">
      <c r="B156" s="81"/>
      <c r="D156" s="21"/>
      <c r="E156" s="25"/>
      <c r="F156" s="25"/>
      <c r="G156" s="12"/>
      <c r="J156" s="5"/>
      <c r="L156" s="110"/>
    </row>
    <row r="157" spans="2:12" s="3" customFormat="1" ht="11.25" customHeight="1" x14ac:dyDescent="0.2">
      <c r="B157" s="81"/>
      <c r="D157" s="21"/>
      <c r="E157" s="25"/>
      <c r="F157" s="25"/>
      <c r="G157" s="12"/>
      <c r="J157" s="5"/>
      <c r="L157" s="110"/>
    </row>
    <row r="158" spans="2:12" s="3" customFormat="1" ht="11.25" customHeight="1" x14ac:dyDescent="0.2">
      <c r="B158" s="81"/>
      <c r="D158" s="21"/>
      <c r="E158" s="25"/>
      <c r="F158" s="25"/>
      <c r="G158" s="12"/>
      <c r="J158" s="5"/>
      <c r="L158" s="110"/>
    </row>
    <row r="159" spans="2:12" s="3" customFormat="1" ht="11.25" customHeight="1" x14ac:dyDescent="0.2">
      <c r="B159" s="81"/>
      <c r="D159" s="21"/>
      <c r="E159" s="25"/>
      <c r="F159" s="25"/>
      <c r="G159" s="12"/>
      <c r="J159" s="5"/>
      <c r="L159" s="110"/>
    </row>
    <row r="160" spans="2:12" s="3" customFormat="1" ht="11.25" customHeight="1" x14ac:dyDescent="0.2">
      <c r="B160" s="81"/>
      <c r="D160" s="21"/>
      <c r="E160" s="25"/>
      <c r="F160" s="25"/>
      <c r="G160" s="12"/>
      <c r="J160" s="5"/>
      <c r="L160" s="110"/>
    </row>
    <row r="161" spans="2:12" s="3" customFormat="1" ht="11.25" customHeight="1" x14ac:dyDescent="0.2">
      <c r="B161" s="81"/>
      <c r="D161" s="21"/>
      <c r="E161" s="25"/>
      <c r="F161" s="25"/>
      <c r="G161" s="12"/>
      <c r="J161" s="5"/>
      <c r="L161" s="110"/>
    </row>
    <row r="162" spans="2:12" s="3" customFormat="1" ht="11.25" customHeight="1" x14ac:dyDescent="0.2">
      <c r="B162" s="81"/>
      <c r="D162" s="21"/>
      <c r="E162" s="25"/>
      <c r="F162" s="25"/>
      <c r="G162" s="12"/>
      <c r="J162" s="5"/>
      <c r="L162" s="110"/>
    </row>
    <row r="163" spans="2:12" s="3" customFormat="1" ht="11.25" customHeight="1" x14ac:dyDescent="0.2">
      <c r="B163" s="81"/>
      <c r="D163" s="21"/>
      <c r="E163" s="25"/>
      <c r="F163" s="25"/>
      <c r="G163" s="12"/>
      <c r="J163" s="5"/>
      <c r="L163" s="110"/>
    </row>
    <row r="164" spans="2:12" s="3" customFormat="1" ht="11.25" customHeight="1" x14ac:dyDescent="0.2">
      <c r="B164" s="81"/>
      <c r="D164" s="21"/>
      <c r="E164" s="25"/>
      <c r="F164" s="25"/>
      <c r="G164" s="12"/>
      <c r="J164" s="5"/>
      <c r="L164" s="110"/>
    </row>
    <row r="165" spans="2:12" s="3" customFormat="1" ht="11.25" customHeight="1" x14ac:dyDescent="0.2">
      <c r="B165" s="81"/>
      <c r="D165" s="21"/>
      <c r="E165" s="25"/>
      <c r="F165" s="25"/>
      <c r="G165" s="12"/>
      <c r="J165" s="5"/>
      <c r="L165" s="110"/>
    </row>
    <row r="166" spans="2:12" s="3" customFormat="1" ht="11.25" customHeight="1" x14ac:dyDescent="0.2">
      <c r="B166" s="81"/>
      <c r="D166" s="21"/>
      <c r="E166" s="25"/>
      <c r="F166" s="25"/>
      <c r="G166" s="12"/>
      <c r="J166" s="5"/>
      <c r="L166" s="110"/>
    </row>
    <row r="167" spans="2:12" s="3" customFormat="1" ht="11.25" customHeight="1" x14ac:dyDescent="0.2">
      <c r="B167" s="81"/>
      <c r="D167" s="21"/>
      <c r="E167" s="25"/>
      <c r="F167" s="25"/>
      <c r="G167" s="12"/>
      <c r="J167" s="5"/>
      <c r="L167" s="110"/>
    </row>
    <row r="168" spans="2:12" s="3" customFormat="1" ht="11.25" customHeight="1" x14ac:dyDescent="0.2">
      <c r="B168" s="81"/>
      <c r="D168" s="21"/>
      <c r="E168" s="25"/>
      <c r="F168" s="25"/>
      <c r="G168" s="12"/>
      <c r="J168" s="5"/>
      <c r="L168" s="110"/>
    </row>
    <row r="169" spans="2:12" s="3" customFormat="1" ht="11.25" customHeight="1" x14ac:dyDescent="0.2">
      <c r="B169" s="81"/>
      <c r="D169" s="21"/>
      <c r="E169" s="25"/>
      <c r="F169" s="25"/>
      <c r="G169" s="12"/>
      <c r="J169" s="5"/>
      <c r="L169" s="110"/>
    </row>
    <row r="170" spans="2:12" s="3" customFormat="1" ht="11.25" customHeight="1" x14ac:dyDescent="0.2">
      <c r="B170" s="81"/>
      <c r="D170" s="21"/>
      <c r="E170" s="25"/>
      <c r="F170" s="25"/>
      <c r="G170" s="12"/>
      <c r="J170" s="5"/>
      <c r="L170" s="110"/>
    </row>
    <row r="171" spans="2:12" s="3" customFormat="1" ht="11.25" customHeight="1" x14ac:dyDescent="0.2">
      <c r="B171" s="81"/>
      <c r="D171" s="21"/>
      <c r="E171" s="25"/>
      <c r="F171" s="25"/>
      <c r="G171" s="12"/>
      <c r="J171" s="5"/>
      <c r="L171" s="110"/>
    </row>
    <row r="172" spans="2:12" s="3" customFormat="1" ht="11.25" customHeight="1" x14ac:dyDescent="0.2">
      <c r="B172" s="81"/>
      <c r="D172" s="21"/>
      <c r="E172" s="25"/>
      <c r="F172" s="25"/>
      <c r="G172" s="12"/>
      <c r="J172" s="5"/>
      <c r="L172" s="110"/>
    </row>
    <row r="173" spans="2:12" s="3" customFormat="1" ht="11.25" customHeight="1" x14ac:dyDescent="0.2">
      <c r="B173" s="81"/>
      <c r="D173" s="21"/>
      <c r="E173" s="25"/>
      <c r="F173" s="25"/>
      <c r="G173" s="12"/>
      <c r="J173" s="5"/>
      <c r="L173" s="110"/>
    </row>
    <row r="174" spans="2:12" s="3" customFormat="1" ht="11.25" customHeight="1" x14ac:dyDescent="0.2">
      <c r="B174" s="81"/>
      <c r="D174" s="21"/>
      <c r="E174" s="25"/>
      <c r="F174" s="25"/>
      <c r="G174" s="12"/>
      <c r="J174" s="5"/>
      <c r="L174" s="110"/>
    </row>
    <row r="175" spans="2:12" s="3" customFormat="1" ht="11.25" customHeight="1" x14ac:dyDescent="0.2">
      <c r="B175" s="81"/>
      <c r="D175" s="21"/>
      <c r="E175" s="25"/>
      <c r="F175" s="25"/>
      <c r="G175" s="12"/>
      <c r="J175" s="5"/>
      <c r="L175" s="110"/>
    </row>
    <row r="176" spans="2:12" s="3" customFormat="1" ht="11.25" customHeight="1" x14ac:dyDescent="0.2">
      <c r="B176" s="81"/>
      <c r="D176" s="21"/>
      <c r="E176" s="25"/>
      <c r="F176" s="25"/>
      <c r="G176" s="12"/>
      <c r="J176" s="5"/>
      <c r="L176" s="110"/>
    </row>
    <row r="177" spans="2:12" s="3" customFormat="1" ht="11.25" customHeight="1" x14ac:dyDescent="0.2">
      <c r="B177" s="81"/>
      <c r="D177" s="21"/>
      <c r="E177" s="25"/>
      <c r="F177" s="25"/>
      <c r="G177" s="12"/>
      <c r="J177" s="5"/>
      <c r="L177" s="110"/>
    </row>
    <row r="178" spans="2:12" s="3" customFormat="1" ht="11.25" customHeight="1" x14ac:dyDescent="0.2">
      <c r="B178" s="81"/>
      <c r="D178" s="21"/>
      <c r="E178" s="25"/>
      <c r="F178" s="25"/>
      <c r="G178" s="12"/>
      <c r="J178" s="5"/>
      <c r="L178" s="110"/>
    </row>
    <row r="179" spans="2:12" s="3" customFormat="1" ht="11.25" customHeight="1" x14ac:dyDescent="0.2">
      <c r="B179" s="81"/>
      <c r="D179" s="21"/>
      <c r="E179" s="25"/>
      <c r="F179" s="25"/>
      <c r="G179" s="12"/>
      <c r="J179" s="5"/>
      <c r="L179" s="110"/>
    </row>
    <row r="180" spans="2:12" s="3" customFormat="1" ht="11.25" customHeight="1" x14ac:dyDescent="0.2">
      <c r="B180" s="81"/>
      <c r="D180" s="21"/>
      <c r="E180" s="25"/>
      <c r="F180" s="25"/>
      <c r="G180" s="12"/>
      <c r="J180" s="5"/>
      <c r="L180" s="110"/>
    </row>
    <row r="181" spans="2:12" s="3" customFormat="1" ht="11.25" customHeight="1" x14ac:dyDescent="0.2">
      <c r="B181" s="81"/>
      <c r="D181" s="21"/>
      <c r="E181" s="25"/>
      <c r="F181" s="25"/>
      <c r="G181" s="12"/>
      <c r="J181" s="5"/>
      <c r="L181" s="110"/>
    </row>
    <row r="182" spans="2:12" s="3" customFormat="1" ht="11.25" customHeight="1" x14ac:dyDescent="0.2">
      <c r="B182" s="81"/>
      <c r="D182" s="21"/>
      <c r="E182" s="25"/>
      <c r="F182" s="25"/>
      <c r="G182" s="12"/>
      <c r="J182" s="5"/>
      <c r="L182" s="110"/>
    </row>
    <row r="183" spans="2:12" s="3" customFormat="1" ht="11.25" customHeight="1" x14ac:dyDescent="0.2">
      <c r="B183" s="81"/>
      <c r="D183" s="21"/>
      <c r="E183" s="25"/>
      <c r="F183" s="25"/>
      <c r="G183" s="12"/>
      <c r="J183" s="5"/>
      <c r="L183" s="110"/>
    </row>
    <row r="184" spans="2:12" s="3" customFormat="1" ht="11.25" customHeight="1" x14ac:dyDescent="0.2">
      <c r="B184" s="81"/>
      <c r="D184" s="21"/>
      <c r="E184" s="25"/>
      <c r="F184" s="25"/>
      <c r="G184" s="12"/>
      <c r="J184" s="5"/>
      <c r="L184" s="110"/>
    </row>
    <row r="185" spans="2:12" s="3" customFormat="1" ht="11.25" customHeight="1" x14ac:dyDescent="0.2">
      <c r="B185" s="81"/>
      <c r="D185" s="21"/>
      <c r="E185" s="25"/>
      <c r="F185" s="25"/>
      <c r="G185" s="12"/>
      <c r="J185" s="5"/>
      <c r="L185" s="110"/>
    </row>
    <row r="186" spans="2:12" s="3" customFormat="1" ht="11.25" customHeight="1" x14ac:dyDescent="0.2">
      <c r="B186" s="81"/>
      <c r="D186" s="21"/>
      <c r="E186" s="25"/>
      <c r="F186" s="25"/>
      <c r="G186" s="12"/>
      <c r="J186" s="5"/>
      <c r="L186" s="110"/>
    </row>
    <row r="187" spans="2:12" s="3" customFormat="1" ht="11.25" customHeight="1" x14ac:dyDescent="0.2">
      <c r="B187" s="81"/>
      <c r="D187" s="21"/>
      <c r="E187" s="25"/>
      <c r="F187" s="25"/>
      <c r="G187" s="12"/>
      <c r="J187" s="5"/>
      <c r="L187" s="110"/>
    </row>
    <row r="188" spans="2:12" s="3" customFormat="1" ht="11.25" customHeight="1" x14ac:dyDescent="0.2">
      <c r="B188" s="81"/>
      <c r="D188" s="21"/>
      <c r="E188" s="25"/>
      <c r="F188" s="25"/>
      <c r="G188" s="12"/>
      <c r="J188" s="5"/>
      <c r="L188" s="110"/>
    </row>
    <row r="189" spans="2:12" s="3" customFormat="1" ht="11.25" customHeight="1" x14ac:dyDescent="0.2">
      <c r="B189" s="81"/>
      <c r="D189" s="21"/>
      <c r="E189" s="25"/>
      <c r="F189" s="25"/>
      <c r="G189" s="12"/>
      <c r="J189" s="5"/>
      <c r="L189" s="110"/>
    </row>
    <row r="190" spans="2:12" s="3" customFormat="1" ht="11.25" customHeight="1" x14ac:dyDescent="0.2">
      <c r="B190" s="81"/>
      <c r="D190" s="21"/>
      <c r="E190" s="25"/>
      <c r="F190" s="25"/>
      <c r="G190" s="12"/>
      <c r="J190" s="5"/>
      <c r="L190" s="110"/>
    </row>
    <row r="191" spans="2:12" s="3" customFormat="1" ht="11.25" customHeight="1" x14ac:dyDescent="0.2">
      <c r="B191" s="81"/>
      <c r="D191" s="21"/>
      <c r="E191" s="25"/>
      <c r="F191" s="25"/>
      <c r="G191" s="12"/>
      <c r="J191" s="5"/>
      <c r="L191" s="110"/>
    </row>
    <row r="192" spans="2:12" s="3" customFormat="1" ht="11.25" customHeight="1" x14ac:dyDescent="0.2">
      <c r="B192" s="81"/>
      <c r="D192" s="21"/>
      <c r="E192" s="25"/>
      <c r="F192" s="25"/>
      <c r="G192" s="12"/>
      <c r="J192" s="5"/>
      <c r="L192" s="110"/>
    </row>
    <row r="193" spans="2:12" s="3" customFormat="1" ht="11.25" customHeight="1" x14ac:dyDescent="0.2">
      <c r="B193" s="81"/>
      <c r="D193" s="21"/>
      <c r="E193" s="25"/>
      <c r="F193" s="25"/>
      <c r="G193" s="12"/>
      <c r="J193" s="5"/>
      <c r="L193" s="110"/>
    </row>
    <row r="194" spans="2:12" s="3" customFormat="1" ht="11.25" customHeight="1" x14ac:dyDescent="0.2">
      <c r="B194" s="81"/>
      <c r="D194" s="21"/>
      <c r="E194" s="25"/>
      <c r="F194" s="25"/>
      <c r="G194" s="12"/>
      <c r="J194" s="5"/>
      <c r="L194" s="110"/>
    </row>
    <row r="195" spans="2:12" s="3" customFormat="1" ht="11.25" customHeight="1" x14ac:dyDescent="0.2">
      <c r="B195" s="81"/>
      <c r="D195" s="21"/>
      <c r="E195" s="25"/>
      <c r="F195" s="25"/>
      <c r="G195" s="12"/>
      <c r="J195" s="5"/>
      <c r="L195" s="110"/>
    </row>
    <row r="196" spans="2:12" s="3" customFormat="1" ht="11.25" customHeight="1" x14ac:dyDescent="0.2">
      <c r="B196" s="81"/>
      <c r="D196" s="21"/>
      <c r="E196" s="25"/>
      <c r="F196" s="25"/>
      <c r="G196" s="12"/>
      <c r="J196" s="5"/>
      <c r="L196" s="110"/>
    </row>
    <row r="197" spans="2:12" s="3" customFormat="1" ht="11.25" customHeight="1" x14ac:dyDescent="0.2">
      <c r="B197" s="81"/>
      <c r="D197" s="21"/>
      <c r="E197" s="25"/>
      <c r="F197" s="25"/>
      <c r="G197" s="12"/>
      <c r="J197" s="5"/>
      <c r="L197" s="110"/>
    </row>
    <row r="198" spans="2:12" s="3" customFormat="1" ht="11.25" customHeight="1" x14ac:dyDescent="0.2">
      <c r="B198" s="81"/>
      <c r="D198" s="21"/>
      <c r="E198" s="25"/>
      <c r="F198" s="25"/>
      <c r="G198" s="12"/>
      <c r="J198" s="5"/>
      <c r="L198" s="110"/>
    </row>
    <row r="199" spans="2:12" s="3" customFormat="1" ht="11.25" customHeight="1" x14ac:dyDescent="0.2">
      <c r="B199" s="81"/>
      <c r="D199" s="21"/>
      <c r="E199" s="25"/>
      <c r="F199" s="25"/>
      <c r="G199" s="12"/>
      <c r="J199" s="5"/>
      <c r="L199" s="110"/>
    </row>
    <row r="200" spans="2:12" s="3" customFormat="1" ht="11.25" customHeight="1" x14ac:dyDescent="0.2">
      <c r="B200" s="81"/>
      <c r="D200" s="21"/>
      <c r="E200" s="25"/>
      <c r="F200" s="25"/>
      <c r="G200" s="12"/>
      <c r="J200" s="5"/>
      <c r="L200" s="110"/>
    </row>
    <row r="201" spans="2:12" s="3" customFormat="1" ht="11.25" customHeight="1" x14ac:dyDescent="0.2">
      <c r="B201" s="81"/>
      <c r="D201" s="21"/>
      <c r="E201" s="25"/>
      <c r="F201" s="25"/>
      <c r="G201" s="12"/>
      <c r="J201" s="5"/>
      <c r="L201" s="110"/>
    </row>
    <row r="202" spans="2:12" s="3" customFormat="1" ht="11.25" customHeight="1" x14ac:dyDescent="0.2">
      <c r="B202" s="81"/>
      <c r="D202" s="21"/>
      <c r="E202" s="25"/>
      <c r="F202" s="25"/>
      <c r="G202" s="12"/>
      <c r="J202" s="5"/>
      <c r="L202" s="110"/>
    </row>
    <row r="203" spans="2:12" s="3" customFormat="1" ht="11.25" customHeight="1" x14ac:dyDescent="0.2">
      <c r="B203" s="81"/>
      <c r="D203" s="21"/>
      <c r="E203" s="25"/>
      <c r="F203" s="25"/>
      <c r="G203" s="12"/>
      <c r="J203" s="5"/>
      <c r="L203" s="110"/>
    </row>
    <row r="204" spans="2:12" s="3" customFormat="1" ht="11.25" customHeight="1" x14ac:dyDescent="0.2">
      <c r="B204" s="81"/>
      <c r="D204" s="21"/>
      <c r="E204" s="25"/>
      <c r="F204" s="25"/>
      <c r="G204" s="12"/>
      <c r="J204" s="5"/>
      <c r="L204" s="110"/>
    </row>
    <row r="205" spans="2:12" s="3" customFormat="1" ht="11.25" customHeight="1" x14ac:dyDescent="0.2">
      <c r="B205" s="81"/>
      <c r="D205" s="21"/>
      <c r="E205" s="25"/>
      <c r="F205" s="25"/>
      <c r="G205" s="12"/>
      <c r="J205" s="5"/>
      <c r="L205" s="110"/>
    </row>
    <row r="206" spans="2:12" s="3" customFormat="1" ht="11.25" customHeight="1" x14ac:dyDescent="0.2">
      <c r="B206" s="81"/>
      <c r="D206" s="21"/>
      <c r="E206" s="25"/>
      <c r="F206" s="25"/>
      <c r="G206" s="12"/>
      <c r="J206" s="5"/>
      <c r="L206" s="110"/>
    </row>
    <row r="207" spans="2:12" s="3" customFormat="1" ht="11.25" customHeight="1" x14ac:dyDescent="0.2">
      <c r="B207" s="81"/>
      <c r="D207" s="21"/>
      <c r="E207" s="25"/>
      <c r="F207" s="25"/>
      <c r="G207" s="12"/>
      <c r="J207" s="5"/>
      <c r="L207" s="110"/>
    </row>
    <row r="208" spans="2:12" s="3" customFormat="1" ht="11.25" customHeight="1" x14ac:dyDescent="0.2">
      <c r="B208" s="81"/>
      <c r="D208" s="21"/>
      <c r="E208" s="25"/>
      <c r="F208" s="25"/>
      <c r="G208" s="12"/>
      <c r="J208" s="5"/>
      <c r="L208" s="110"/>
    </row>
    <row r="209" spans="2:12" s="3" customFormat="1" ht="11.25" customHeight="1" x14ac:dyDescent="0.2">
      <c r="B209" s="81"/>
      <c r="D209" s="21"/>
      <c r="E209" s="25"/>
      <c r="F209" s="25"/>
      <c r="G209" s="12"/>
      <c r="J209" s="5"/>
      <c r="L209" s="110"/>
    </row>
    <row r="210" spans="2:12" s="3" customFormat="1" ht="11.25" customHeight="1" x14ac:dyDescent="0.2">
      <c r="B210" s="81"/>
      <c r="D210" s="21"/>
      <c r="E210" s="25"/>
      <c r="F210" s="25"/>
      <c r="G210" s="12"/>
      <c r="J210" s="5"/>
      <c r="L210" s="110"/>
    </row>
    <row r="211" spans="2:12" s="3" customFormat="1" ht="11.25" customHeight="1" x14ac:dyDescent="0.2">
      <c r="B211" s="81"/>
      <c r="D211" s="21"/>
      <c r="E211" s="25"/>
      <c r="F211" s="25"/>
      <c r="G211" s="12"/>
      <c r="J211" s="5"/>
      <c r="L211" s="110"/>
    </row>
    <row r="212" spans="2:12" s="3" customFormat="1" ht="11.25" customHeight="1" x14ac:dyDescent="0.2">
      <c r="B212" s="81"/>
      <c r="D212" s="21"/>
      <c r="E212" s="25"/>
      <c r="F212" s="25"/>
      <c r="G212" s="12"/>
      <c r="J212" s="5"/>
      <c r="L212" s="110"/>
    </row>
    <row r="213" spans="2:12" s="3" customFormat="1" ht="11.25" customHeight="1" x14ac:dyDescent="0.2">
      <c r="B213" s="81"/>
      <c r="D213" s="21"/>
      <c r="E213" s="25"/>
      <c r="F213" s="25"/>
      <c r="G213" s="12"/>
      <c r="J213" s="5"/>
      <c r="L213" s="110"/>
    </row>
    <row r="214" spans="2:12" s="3" customFormat="1" ht="11.25" customHeight="1" x14ac:dyDescent="0.2">
      <c r="B214" s="81"/>
      <c r="D214" s="21"/>
      <c r="E214" s="25"/>
      <c r="F214" s="25"/>
      <c r="G214" s="12"/>
      <c r="J214" s="5"/>
      <c r="L214" s="110"/>
    </row>
    <row r="215" spans="2:12" s="3" customFormat="1" ht="11.25" customHeight="1" x14ac:dyDescent="0.2">
      <c r="B215" s="81"/>
      <c r="D215" s="21"/>
      <c r="E215" s="25"/>
      <c r="F215" s="25"/>
      <c r="G215" s="12"/>
      <c r="J215" s="5"/>
      <c r="L215" s="110"/>
    </row>
    <row r="216" spans="2:12" s="3" customFormat="1" ht="11.25" customHeight="1" x14ac:dyDescent="0.2">
      <c r="B216" s="81"/>
      <c r="D216" s="21"/>
      <c r="E216" s="25"/>
      <c r="F216" s="25"/>
      <c r="G216" s="12"/>
      <c r="J216" s="5"/>
      <c r="L216" s="110"/>
    </row>
    <row r="217" spans="2:12" s="3" customFormat="1" ht="11.25" customHeight="1" x14ac:dyDescent="0.2">
      <c r="B217" s="81"/>
      <c r="D217" s="21"/>
      <c r="E217" s="25"/>
      <c r="F217" s="25"/>
      <c r="G217" s="12"/>
      <c r="J217" s="5"/>
      <c r="L217" s="110"/>
    </row>
    <row r="218" spans="2:12" s="3" customFormat="1" ht="11.25" customHeight="1" x14ac:dyDescent="0.2">
      <c r="B218" s="81"/>
      <c r="D218" s="21"/>
      <c r="E218" s="25"/>
      <c r="F218" s="25"/>
      <c r="G218" s="12"/>
      <c r="J218" s="5"/>
      <c r="L218" s="110"/>
    </row>
    <row r="219" spans="2:12" s="3" customFormat="1" ht="11.25" customHeight="1" x14ac:dyDescent="0.2">
      <c r="B219" s="81"/>
      <c r="D219" s="21"/>
      <c r="E219" s="25"/>
      <c r="F219" s="25"/>
      <c r="G219" s="12"/>
      <c r="J219" s="5"/>
      <c r="L219" s="110"/>
    </row>
    <row r="220" spans="2:12" s="3" customFormat="1" ht="11.25" customHeight="1" x14ac:dyDescent="0.2">
      <c r="B220" s="81"/>
      <c r="D220" s="21"/>
      <c r="E220" s="25"/>
      <c r="F220" s="25"/>
      <c r="G220" s="12"/>
      <c r="J220" s="5"/>
      <c r="L220" s="110"/>
    </row>
    <row r="221" spans="2:12" s="3" customFormat="1" ht="11.25" customHeight="1" x14ac:dyDescent="0.2">
      <c r="B221" s="81"/>
      <c r="D221" s="21"/>
      <c r="E221" s="25"/>
      <c r="F221" s="25"/>
      <c r="G221" s="12"/>
      <c r="J221" s="5"/>
      <c r="L221" s="110"/>
    </row>
    <row r="222" spans="2:12" s="3" customFormat="1" ht="11.25" customHeight="1" x14ac:dyDescent="0.2">
      <c r="B222" s="81"/>
      <c r="D222" s="21"/>
      <c r="E222" s="25"/>
      <c r="F222" s="25"/>
      <c r="G222" s="12"/>
      <c r="J222" s="5"/>
      <c r="L222" s="110"/>
    </row>
    <row r="223" spans="2:12" s="3" customFormat="1" ht="11.25" customHeight="1" x14ac:dyDescent="0.2">
      <c r="B223" s="81"/>
      <c r="D223" s="21"/>
      <c r="E223" s="25"/>
      <c r="F223" s="25"/>
      <c r="G223" s="12"/>
      <c r="J223" s="5"/>
      <c r="L223" s="110"/>
    </row>
    <row r="224" spans="2:12" s="3" customFormat="1" ht="11.25" customHeight="1" x14ac:dyDescent="0.2">
      <c r="B224" s="81"/>
      <c r="D224" s="21"/>
      <c r="E224" s="25"/>
      <c r="F224" s="25"/>
      <c r="G224" s="12"/>
      <c r="J224" s="5"/>
      <c r="L224" s="110"/>
    </row>
    <row r="225" spans="2:12" s="3" customFormat="1" ht="11.25" customHeight="1" x14ac:dyDescent="0.2">
      <c r="B225" s="81"/>
      <c r="D225" s="21"/>
      <c r="E225" s="25"/>
      <c r="F225" s="25"/>
      <c r="G225" s="12"/>
      <c r="J225" s="5"/>
      <c r="L225" s="110"/>
    </row>
    <row r="226" spans="2:12" s="3" customFormat="1" ht="11.25" customHeight="1" x14ac:dyDescent="0.2">
      <c r="B226" s="81"/>
      <c r="D226" s="21"/>
      <c r="E226" s="25"/>
      <c r="F226" s="25"/>
      <c r="G226" s="12"/>
      <c r="J226" s="5"/>
      <c r="L226" s="110"/>
    </row>
    <row r="227" spans="2:12" s="3" customFormat="1" ht="11.25" customHeight="1" x14ac:dyDescent="0.2">
      <c r="B227" s="81"/>
      <c r="D227" s="21"/>
      <c r="E227" s="25"/>
      <c r="F227" s="25"/>
      <c r="G227" s="12"/>
      <c r="J227" s="5"/>
      <c r="L227" s="110"/>
    </row>
    <row r="228" spans="2:12" s="3" customFormat="1" ht="11.25" customHeight="1" x14ac:dyDescent="0.2">
      <c r="B228" s="81"/>
      <c r="D228" s="21"/>
      <c r="E228" s="25"/>
      <c r="F228" s="25"/>
      <c r="G228" s="12"/>
      <c r="J228" s="5"/>
      <c r="L228" s="110"/>
    </row>
    <row r="229" spans="2:12" s="3" customFormat="1" ht="11.25" customHeight="1" x14ac:dyDescent="0.2">
      <c r="B229" s="81"/>
      <c r="D229" s="21"/>
      <c r="E229" s="25"/>
      <c r="F229" s="25"/>
      <c r="G229" s="12"/>
      <c r="J229" s="5"/>
      <c r="L229" s="110"/>
    </row>
    <row r="230" spans="2:12" s="3" customFormat="1" ht="11.25" customHeight="1" x14ac:dyDescent="0.2">
      <c r="B230" s="81"/>
      <c r="D230" s="21"/>
      <c r="E230" s="25"/>
      <c r="F230" s="25"/>
      <c r="G230" s="12"/>
      <c r="J230" s="5"/>
      <c r="L230" s="110"/>
    </row>
    <row r="231" spans="2:12" s="3" customFormat="1" ht="11.25" customHeight="1" x14ac:dyDescent="0.2">
      <c r="B231" s="81"/>
      <c r="D231" s="21"/>
      <c r="E231" s="25"/>
      <c r="F231" s="25"/>
      <c r="G231" s="12"/>
      <c r="J231" s="5"/>
      <c r="L231" s="110"/>
    </row>
    <row r="232" spans="2:12" s="3" customFormat="1" ht="11.25" customHeight="1" x14ac:dyDescent="0.2">
      <c r="B232" s="81"/>
      <c r="D232" s="21"/>
      <c r="E232" s="25"/>
      <c r="F232" s="25"/>
      <c r="G232" s="12"/>
      <c r="J232" s="5"/>
      <c r="L232" s="110"/>
    </row>
    <row r="233" spans="2:12" s="3" customFormat="1" ht="11.25" customHeight="1" x14ac:dyDescent="0.2">
      <c r="B233" s="81"/>
      <c r="D233" s="21"/>
      <c r="E233" s="25"/>
      <c r="F233" s="25"/>
      <c r="G233" s="12"/>
      <c r="J233" s="5"/>
      <c r="L233" s="110"/>
    </row>
    <row r="234" spans="2:12" s="3" customFormat="1" ht="11.25" customHeight="1" x14ac:dyDescent="0.2">
      <c r="B234" s="81"/>
      <c r="D234" s="21"/>
      <c r="E234" s="25"/>
      <c r="F234" s="25"/>
      <c r="G234" s="12"/>
      <c r="J234" s="5"/>
      <c r="L234" s="110"/>
    </row>
    <row r="235" spans="2:12" s="3" customFormat="1" ht="11.25" customHeight="1" x14ac:dyDescent="0.2">
      <c r="B235" s="81"/>
      <c r="D235" s="21"/>
      <c r="E235" s="25"/>
      <c r="F235" s="25"/>
      <c r="G235" s="12"/>
      <c r="J235" s="5"/>
      <c r="L235" s="110"/>
    </row>
    <row r="236" spans="2:12" s="3" customFormat="1" ht="11.25" customHeight="1" x14ac:dyDescent="0.2">
      <c r="B236" s="81"/>
      <c r="D236" s="21"/>
      <c r="E236" s="25"/>
      <c r="F236" s="25"/>
      <c r="G236" s="12"/>
      <c r="J236" s="5"/>
      <c r="L236" s="110"/>
    </row>
    <row r="237" spans="2:12" s="3" customFormat="1" ht="11.25" customHeight="1" x14ac:dyDescent="0.2">
      <c r="B237" s="81"/>
      <c r="D237" s="21"/>
      <c r="E237" s="25"/>
      <c r="F237" s="25"/>
      <c r="G237" s="12"/>
      <c r="J237" s="5"/>
      <c r="L237" s="110"/>
    </row>
    <row r="238" spans="2:12" s="3" customFormat="1" ht="11.25" customHeight="1" x14ac:dyDescent="0.2">
      <c r="B238" s="81"/>
      <c r="D238" s="21"/>
      <c r="E238" s="25"/>
      <c r="F238" s="25"/>
      <c r="G238" s="12"/>
      <c r="J238" s="5"/>
      <c r="L238" s="110"/>
    </row>
    <row r="239" spans="2:12" s="3" customFormat="1" ht="11.25" customHeight="1" x14ac:dyDescent="0.2">
      <c r="B239" s="81"/>
      <c r="D239" s="21"/>
      <c r="E239" s="25"/>
      <c r="F239" s="25"/>
      <c r="G239" s="12"/>
      <c r="J239" s="5"/>
      <c r="L239" s="110"/>
    </row>
    <row r="240" spans="2:12" s="3" customFormat="1" ht="11.25" customHeight="1" x14ac:dyDescent="0.2">
      <c r="B240" s="81"/>
      <c r="D240" s="21"/>
      <c r="E240" s="25"/>
      <c r="F240" s="25"/>
      <c r="G240" s="12"/>
      <c r="J240" s="5"/>
      <c r="L240" s="110"/>
    </row>
    <row r="241" spans="2:12" s="3" customFormat="1" ht="11.25" customHeight="1" x14ac:dyDescent="0.2">
      <c r="B241" s="81"/>
      <c r="D241" s="21"/>
      <c r="E241" s="25"/>
      <c r="F241" s="25"/>
      <c r="G241" s="12"/>
      <c r="J241" s="5"/>
      <c r="L241" s="110"/>
    </row>
    <row r="242" spans="2:12" s="3" customFormat="1" ht="11.25" customHeight="1" x14ac:dyDescent="0.2">
      <c r="B242" s="81"/>
      <c r="D242" s="21"/>
      <c r="E242" s="25"/>
      <c r="F242" s="25"/>
      <c r="G242" s="12"/>
      <c r="J242" s="5"/>
      <c r="L242" s="110"/>
    </row>
    <row r="243" spans="2:12" s="3" customFormat="1" ht="11.25" customHeight="1" x14ac:dyDescent="0.2">
      <c r="B243" s="81"/>
      <c r="D243" s="21"/>
      <c r="E243" s="25"/>
      <c r="F243" s="25"/>
      <c r="G243" s="12"/>
      <c r="J243" s="5"/>
      <c r="L243" s="110"/>
    </row>
    <row r="244" spans="2:12" s="3" customFormat="1" ht="11.25" customHeight="1" x14ac:dyDescent="0.2">
      <c r="B244" s="81"/>
      <c r="D244" s="21"/>
      <c r="E244" s="25"/>
      <c r="F244" s="25"/>
      <c r="G244" s="12"/>
      <c r="J244" s="5"/>
      <c r="L244" s="110"/>
    </row>
    <row r="245" spans="2:12" s="3" customFormat="1" ht="11.25" customHeight="1" x14ac:dyDescent="0.2">
      <c r="B245" s="81"/>
      <c r="D245" s="21"/>
      <c r="E245" s="25"/>
      <c r="F245" s="25"/>
      <c r="G245" s="12"/>
      <c r="J245" s="5"/>
      <c r="L245" s="110"/>
    </row>
    <row r="246" spans="2:12" s="3" customFormat="1" ht="11.25" customHeight="1" x14ac:dyDescent="0.2">
      <c r="B246" s="81"/>
      <c r="D246" s="21"/>
      <c r="E246" s="25"/>
      <c r="F246" s="25"/>
      <c r="G246" s="12"/>
      <c r="J246" s="5"/>
      <c r="L246" s="110"/>
    </row>
    <row r="247" spans="2:12" s="3" customFormat="1" ht="11.25" customHeight="1" x14ac:dyDescent="0.2">
      <c r="B247" s="81"/>
      <c r="D247" s="21"/>
      <c r="E247" s="25"/>
      <c r="F247" s="25"/>
      <c r="G247" s="12"/>
      <c r="J247" s="5"/>
      <c r="L247" s="110"/>
    </row>
    <row r="248" spans="2:12" s="3" customFormat="1" ht="11.25" customHeight="1" x14ac:dyDescent="0.2">
      <c r="B248" s="81"/>
      <c r="D248" s="21"/>
      <c r="E248" s="25"/>
      <c r="F248" s="25"/>
      <c r="G248" s="12"/>
      <c r="J248" s="5"/>
      <c r="L248" s="110"/>
    </row>
    <row r="249" spans="2:12" s="3" customFormat="1" ht="11.25" customHeight="1" x14ac:dyDescent="0.2">
      <c r="B249" s="81"/>
      <c r="D249" s="21"/>
      <c r="E249" s="25"/>
      <c r="F249" s="25"/>
      <c r="G249" s="12"/>
      <c r="J249" s="5"/>
      <c r="L249" s="110"/>
    </row>
    <row r="250" spans="2:12" s="3" customFormat="1" ht="11.25" customHeight="1" x14ac:dyDescent="0.2">
      <c r="B250" s="81"/>
      <c r="D250" s="21"/>
      <c r="E250" s="25"/>
      <c r="F250" s="25"/>
      <c r="G250" s="12"/>
      <c r="J250" s="5"/>
      <c r="L250" s="110"/>
    </row>
    <row r="251" spans="2:12" s="3" customFormat="1" ht="11.25" customHeight="1" x14ac:dyDescent="0.2">
      <c r="B251" s="81"/>
      <c r="D251" s="21"/>
      <c r="E251" s="25"/>
      <c r="F251" s="25"/>
      <c r="G251" s="12"/>
      <c r="J251" s="5"/>
      <c r="L251" s="110"/>
    </row>
    <row r="252" spans="2:12" s="3" customFormat="1" ht="11.25" customHeight="1" x14ac:dyDescent="0.2">
      <c r="B252" s="81"/>
      <c r="D252" s="21"/>
      <c r="E252" s="25"/>
      <c r="F252" s="25"/>
      <c r="G252" s="12"/>
      <c r="J252" s="5"/>
      <c r="L252" s="110"/>
    </row>
    <row r="253" spans="2:12" s="3" customFormat="1" ht="11.25" customHeight="1" x14ac:dyDescent="0.2">
      <c r="B253" s="81"/>
      <c r="D253" s="21"/>
      <c r="E253" s="25"/>
      <c r="F253" s="25"/>
      <c r="G253" s="12"/>
      <c r="J253" s="5"/>
      <c r="L253" s="110"/>
    </row>
    <row r="254" spans="2:12" s="3" customFormat="1" ht="11.25" customHeight="1" x14ac:dyDescent="0.2">
      <c r="B254" s="81"/>
      <c r="D254" s="21"/>
      <c r="E254" s="25"/>
      <c r="F254" s="25"/>
      <c r="G254" s="12"/>
      <c r="J254" s="5"/>
      <c r="L254" s="110"/>
    </row>
    <row r="255" spans="2:12" s="3" customFormat="1" ht="11.25" customHeight="1" x14ac:dyDescent="0.2">
      <c r="B255" s="81"/>
      <c r="D255" s="21"/>
      <c r="E255" s="25"/>
      <c r="F255" s="25"/>
      <c r="G255" s="12"/>
      <c r="J255" s="5"/>
      <c r="L255" s="110"/>
    </row>
    <row r="256" spans="2:12" s="3" customFormat="1" ht="11.25" customHeight="1" x14ac:dyDescent="0.2">
      <c r="B256" s="81"/>
      <c r="D256" s="21"/>
      <c r="E256" s="25"/>
      <c r="F256" s="25"/>
      <c r="G256" s="12"/>
      <c r="J256" s="5"/>
      <c r="L256" s="110"/>
    </row>
    <row r="257" spans="2:12" s="3" customFormat="1" ht="11.25" customHeight="1" x14ac:dyDescent="0.2">
      <c r="B257" s="81"/>
      <c r="D257" s="21"/>
      <c r="E257" s="25"/>
      <c r="F257" s="25"/>
      <c r="G257" s="12"/>
      <c r="J257" s="5"/>
      <c r="L257" s="110"/>
    </row>
    <row r="258" spans="2:12" s="3" customFormat="1" ht="11.25" customHeight="1" x14ac:dyDescent="0.2">
      <c r="B258" s="81"/>
      <c r="D258" s="21"/>
      <c r="E258" s="25"/>
      <c r="F258" s="25"/>
      <c r="G258" s="12"/>
      <c r="J258" s="5"/>
      <c r="L258" s="110"/>
    </row>
    <row r="259" spans="2:12" s="3" customFormat="1" ht="11.25" customHeight="1" x14ac:dyDescent="0.2">
      <c r="B259" s="81"/>
      <c r="D259" s="21"/>
      <c r="E259" s="25"/>
      <c r="F259" s="25"/>
      <c r="G259" s="12"/>
      <c r="J259" s="5"/>
      <c r="L259" s="110"/>
    </row>
    <row r="260" spans="2:12" s="3" customFormat="1" ht="11.25" customHeight="1" x14ac:dyDescent="0.2">
      <c r="B260" s="81"/>
      <c r="D260" s="21"/>
      <c r="E260" s="25"/>
      <c r="F260" s="25"/>
      <c r="G260" s="12"/>
      <c r="J260" s="5"/>
      <c r="L260" s="110"/>
    </row>
    <row r="261" spans="2:12" s="3" customFormat="1" ht="11.25" customHeight="1" x14ac:dyDescent="0.2">
      <c r="B261" s="81"/>
      <c r="D261" s="21"/>
      <c r="E261" s="25"/>
      <c r="F261" s="25"/>
      <c r="G261" s="12"/>
      <c r="J261" s="5"/>
      <c r="L261" s="110"/>
    </row>
    <row r="262" spans="2:12" s="3" customFormat="1" ht="11.25" customHeight="1" x14ac:dyDescent="0.2">
      <c r="B262" s="81"/>
      <c r="D262" s="21"/>
      <c r="E262" s="25"/>
      <c r="F262" s="25"/>
      <c r="G262" s="12"/>
      <c r="J262" s="5"/>
      <c r="L262" s="110"/>
    </row>
    <row r="263" spans="2:12" s="3" customFormat="1" ht="11.25" customHeight="1" x14ac:dyDescent="0.2">
      <c r="B263" s="81"/>
      <c r="D263" s="21"/>
      <c r="E263" s="25"/>
      <c r="F263" s="25"/>
      <c r="G263" s="12"/>
      <c r="J263" s="5"/>
      <c r="L263" s="110"/>
    </row>
    <row r="264" spans="2:12" s="3" customFormat="1" ht="11.25" customHeight="1" x14ac:dyDescent="0.2">
      <c r="B264" s="81"/>
      <c r="D264" s="21"/>
      <c r="E264" s="25"/>
      <c r="F264" s="25"/>
      <c r="G264" s="12"/>
      <c r="J264" s="5"/>
      <c r="L264" s="110"/>
    </row>
    <row r="265" spans="2:12" s="3" customFormat="1" ht="11.25" customHeight="1" x14ac:dyDescent="0.2">
      <c r="B265" s="81"/>
      <c r="D265" s="21"/>
      <c r="E265" s="25"/>
      <c r="F265" s="25"/>
      <c r="G265" s="12"/>
      <c r="J265" s="5"/>
      <c r="L265" s="110"/>
    </row>
    <row r="266" spans="2:12" s="3" customFormat="1" ht="11.25" customHeight="1" x14ac:dyDescent="0.2">
      <c r="B266" s="81"/>
      <c r="D266" s="21"/>
      <c r="E266" s="25"/>
      <c r="F266" s="25"/>
      <c r="G266" s="12"/>
      <c r="J266" s="5"/>
      <c r="L266" s="110"/>
    </row>
    <row r="267" spans="2:12" s="3" customFormat="1" ht="11.25" customHeight="1" x14ac:dyDescent="0.2">
      <c r="B267" s="81"/>
      <c r="D267" s="21"/>
      <c r="E267" s="25"/>
      <c r="F267" s="25"/>
      <c r="G267" s="12"/>
      <c r="J267" s="5"/>
      <c r="L267" s="110"/>
    </row>
    <row r="268" spans="2:12" s="3" customFormat="1" ht="11.25" customHeight="1" x14ac:dyDescent="0.2">
      <c r="B268" s="81"/>
      <c r="D268" s="21"/>
      <c r="E268" s="25"/>
      <c r="F268" s="25"/>
      <c r="G268" s="12"/>
      <c r="J268" s="5"/>
      <c r="L268" s="110"/>
    </row>
    <row r="269" spans="2:12" s="3" customFormat="1" ht="11.25" customHeight="1" x14ac:dyDescent="0.2">
      <c r="B269" s="81"/>
      <c r="D269" s="21"/>
      <c r="E269" s="25"/>
      <c r="F269" s="25"/>
      <c r="G269" s="12"/>
      <c r="J269" s="5"/>
      <c r="L269" s="110"/>
    </row>
    <row r="270" spans="2:12" s="3" customFormat="1" ht="11.25" customHeight="1" x14ac:dyDescent="0.2">
      <c r="B270" s="81"/>
      <c r="D270" s="21"/>
      <c r="E270" s="25"/>
      <c r="F270" s="25"/>
      <c r="G270" s="12"/>
      <c r="J270" s="5"/>
      <c r="L270" s="110"/>
    </row>
    <row r="271" spans="2:12" s="3" customFormat="1" ht="11.25" customHeight="1" x14ac:dyDescent="0.2">
      <c r="B271" s="81"/>
      <c r="D271" s="21"/>
      <c r="E271" s="25"/>
      <c r="F271" s="25"/>
      <c r="G271" s="12"/>
      <c r="J271" s="5"/>
      <c r="L271" s="110"/>
    </row>
    <row r="272" spans="2:12" s="3" customFormat="1" ht="11.25" customHeight="1" x14ac:dyDescent="0.2">
      <c r="B272" s="81"/>
      <c r="D272" s="21"/>
      <c r="E272" s="25"/>
      <c r="F272" s="25"/>
      <c r="G272" s="12"/>
      <c r="J272" s="5"/>
      <c r="L272" s="110"/>
    </row>
    <row r="273" spans="2:12" s="3" customFormat="1" ht="11.25" customHeight="1" x14ac:dyDescent="0.2">
      <c r="B273" s="81"/>
      <c r="D273" s="21"/>
      <c r="E273" s="25"/>
      <c r="F273" s="25"/>
      <c r="G273" s="12"/>
      <c r="J273" s="5"/>
      <c r="L273" s="110"/>
    </row>
    <row r="274" spans="2:12" s="3" customFormat="1" ht="11.25" customHeight="1" x14ac:dyDescent="0.2">
      <c r="B274" s="81"/>
      <c r="D274" s="21"/>
      <c r="E274" s="25"/>
      <c r="F274" s="25"/>
      <c r="G274" s="12"/>
      <c r="J274" s="5"/>
      <c r="L274" s="110"/>
    </row>
    <row r="275" spans="2:12" s="3" customFormat="1" ht="11.25" customHeight="1" x14ac:dyDescent="0.2">
      <c r="B275" s="81"/>
      <c r="D275" s="21"/>
      <c r="E275" s="25"/>
      <c r="F275" s="25"/>
      <c r="G275" s="12"/>
      <c r="J275" s="5"/>
      <c r="L275" s="110"/>
    </row>
    <row r="276" spans="2:12" s="3" customFormat="1" ht="11.25" customHeight="1" x14ac:dyDescent="0.2">
      <c r="B276" s="81"/>
      <c r="D276" s="21"/>
      <c r="E276" s="25"/>
      <c r="F276" s="25"/>
      <c r="G276" s="12"/>
      <c r="J276" s="5"/>
      <c r="L276" s="110"/>
    </row>
    <row r="277" spans="2:12" s="3" customFormat="1" ht="11.25" customHeight="1" x14ac:dyDescent="0.2">
      <c r="B277" s="81"/>
      <c r="D277" s="21"/>
      <c r="E277" s="25"/>
      <c r="F277" s="25"/>
      <c r="G277" s="12"/>
      <c r="J277" s="5"/>
      <c r="L277" s="110"/>
    </row>
    <row r="278" spans="2:12" s="3" customFormat="1" ht="11.25" customHeight="1" x14ac:dyDescent="0.2">
      <c r="B278" s="81"/>
      <c r="D278" s="21"/>
      <c r="E278" s="25"/>
      <c r="F278" s="25"/>
      <c r="G278" s="12"/>
      <c r="J278" s="5"/>
      <c r="L278" s="110"/>
    </row>
    <row r="279" spans="2:12" s="3" customFormat="1" ht="11.25" customHeight="1" x14ac:dyDescent="0.2">
      <c r="B279" s="81"/>
      <c r="D279" s="21"/>
      <c r="E279" s="25"/>
      <c r="F279" s="25"/>
      <c r="G279" s="12"/>
      <c r="J279" s="5"/>
      <c r="L279" s="110"/>
    </row>
    <row r="280" spans="2:12" s="3" customFormat="1" ht="11.25" customHeight="1" x14ac:dyDescent="0.2">
      <c r="B280" s="81"/>
      <c r="D280" s="21"/>
      <c r="E280" s="25"/>
      <c r="F280" s="25"/>
      <c r="G280" s="12"/>
      <c r="J280" s="5"/>
      <c r="L280" s="110"/>
    </row>
    <row r="281" spans="2:12" s="3" customFormat="1" ht="11.25" customHeight="1" x14ac:dyDescent="0.2">
      <c r="B281" s="81"/>
      <c r="D281" s="21"/>
      <c r="E281" s="25"/>
      <c r="F281" s="25"/>
      <c r="G281" s="12"/>
      <c r="J281" s="5"/>
      <c r="L281" s="110"/>
    </row>
    <row r="282" spans="2:12" s="3" customFormat="1" ht="11.25" customHeight="1" x14ac:dyDescent="0.2">
      <c r="B282" s="81"/>
      <c r="D282" s="21"/>
      <c r="E282" s="25"/>
      <c r="F282" s="25"/>
      <c r="G282" s="12"/>
      <c r="J282" s="5"/>
      <c r="L282" s="110"/>
    </row>
    <row r="283" spans="2:12" s="3" customFormat="1" ht="11.25" customHeight="1" x14ac:dyDescent="0.2">
      <c r="B283" s="81"/>
      <c r="D283" s="21"/>
      <c r="E283" s="25"/>
      <c r="F283" s="25"/>
      <c r="G283" s="12"/>
      <c r="J283" s="5"/>
      <c r="L283" s="110"/>
    </row>
    <row r="284" spans="2:12" s="3" customFormat="1" ht="11.25" customHeight="1" x14ac:dyDescent="0.2">
      <c r="B284" s="81"/>
      <c r="D284" s="21"/>
      <c r="E284" s="25"/>
      <c r="F284" s="25"/>
      <c r="G284" s="12"/>
      <c r="J284" s="5"/>
      <c r="L284" s="110"/>
    </row>
    <row r="285" spans="2:12" s="3" customFormat="1" ht="11.25" customHeight="1" x14ac:dyDescent="0.2">
      <c r="B285" s="81"/>
      <c r="D285" s="21"/>
      <c r="E285" s="25"/>
      <c r="F285" s="25"/>
      <c r="G285" s="12"/>
      <c r="J285" s="5"/>
      <c r="L285" s="110"/>
    </row>
    <row r="286" spans="2:12" s="3" customFormat="1" ht="11.25" customHeight="1" x14ac:dyDescent="0.2">
      <c r="B286" s="81"/>
      <c r="D286" s="21"/>
      <c r="E286" s="25"/>
      <c r="F286" s="25"/>
      <c r="G286" s="12"/>
      <c r="J286" s="5"/>
      <c r="L286" s="110"/>
    </row>
    <row r="287" spans="2:12" s="3" customFormat="1" ht="11.25" customHeight="1" x14ac:dyDescent="0.2">
      <c r="B287" s="81"/>
      <c r="D287" s="21"/>
      <c r="E287" s="25"/>
      <c r="F287" s="25"/>
      <c r="G287" s="12"/>
      <c r="J287" s="5"/>
      <c r="L287" s="110"/>
    </row>
    <row r="288" spans="2:12" s="3" customFormat="1" ht="11.25" customHeight="1" x14ac:dyDescent="0.2">
      <c r="B288" s="81"/>
      <c r="D288" s="21"/>
      <c r="E288" s="25"/>
      <c r="F288" s="25"/>
      <c r="G288" s="12"/>
      <c r="J288" s="5"/>
      <c r="L288" s="110"/>
    </row>
    <row r="289" spans="2:12" s="3" customFormat="1" ht="11.25" customHeight="1" x14ac:dyDescent="0.2">
      <c r="B289" s="81"/>
      <c r="D289" s="21"/>
      <c r="E289" s="25"/>
      <c r="F289" s="25"/>
      <c r="G289" s="12"/>
      <c r="J289" s="5"/>
      <c r="L289" s="110"/>
    </row>
    <row r="290" spans="2:12" s="3" customFormat="1" ht="11.25" customHeight="1" x14ac:dyDescent="0.2">
      <c r="B290" s="81"/>
      <c r="D290" s="21"/>
      <c r="E290" s="25"/>
      <c r="F290" s="25"/>
      <c r="G290" s="12"/>
      <c r="J290" s="5"/>
      <c r="L290" s="110"/>
    </row>
    <row r="291" spans="2:12" s="3" customFormat="1" ht="11.25" customHeight="1" x14ac:dyDescent="0.2">
      <c r="B291" s="81"/>
      <c r="D291" s="21"/>
      <c r="E291" s="25"/>
      <c r="F291" s="25"/>
      <c r="G291" s="12"/>
      <c r="J291" s="5"/>
      <c r="L291" s="110"/>
    </row>
    <row r="292" spans="2:12" s="3" customFormat="1" ht="11.25" customHeight="1" x14ac:dyDescent="0.2">
      <c r="B292" s="81"/>
      <c r="D292" s="21"/>
      <c r="E292" s="25"/>
      <c r="F292" s="25"/>
      <c r="G292" s="12"/>
      <c r="J292" s="5"/>
      <c r="L292" s="110"/>
    </row>
    <row r="293" spans="2:12" s="3" customFormat="1" ht="11.25" customHeight="1" x14ac:dyDescent="0.2">
      <c r="B293" s="81"/>
      <c r="D293" s="21"/>
      <c r="E293" s="25"/>
      <c r="F293" s="25"/>
      <c r="G293" s="12"/>
      <c r="J293" s="5"/>
      <c r="L293" s="110"/>
    </row>
    <row r="294" spans="2:12" s="3" customFormat="1" ht="11.25" customHeight="1" x14ac:dyDescent="0.2">
      <c r="B294" s="81"/>
      <c r="D294" s="21"/>
      <c r="E294" s="25"/>
      <c r="F294" s="25"/>
      <c r="G294" s="12"/>
      <c r="J294" s="5"/>
      <c r="L294" s="110"/>
    </row>
    <row r="295" spans="2:12" s="3" customFormat="1" ht="11.25" customHeight="1" x14ac:dyDescent="0.2">
      <c r="B295" s="81"/>
      <c r="D295" s="21"/>
      <c r="E295" s="25"/>
      <c r="F295" s="25"/>
      <c r="G295" s="12"/>
      <c r="J295" s="5"/>
      <c r="L295" s="110"/>
    </row>
    <row r="296" spans="2:12" s="3" customFormat="1" ht="11.25" customHeight="1" x14ac:dyDescent="0.2">
      <c r="B296" s="81"/>
      <c r="D296" s="21"/>
      <c r="E296" s="25"/>
      <c r="F296" s="25"/>
      <c r="G296" s="12"/>
      <c r="J296" s="5"/>
      <c r="L296" s="110"/>
    </row>
    <row r="297" spans="2:12" s="3" customFormat="1" ht="11.25" customHeight="1" x14ac:dyDescent="0.2">
      <c r="B297" s="81"/>
      <c r="D297" s="21"/>
      <c r="E297" s="25"/>
      <c r="F297" s="25"/>
      <c r="G297" s="12"/>
      <c r="J297" s="5"/>
      <c r="L297" s="110"/>
    </row>
    <row r="298" spans="2:12" s="3" customFormat="1" ht="11.25" customHeight="1" x14ac:dyDescent="0.2">
      <c r="B298" s="81"/>
      <c r="D298" s="21"/>
      <c r="E298" s="25"/>
      <c r="F298" s="25"/>
      <c r="G298" s="12"/>
      <c r="J298" s="5"/>
      <c r="L298" s="110"/>
    </row>
    <row r="299" spans="2:12" s="3" customFormat="1" ht="11.25" customHeight="1" x14ac:dyDescent="0.2">
      <c r="B299" s="81"/>
      <c r="D299" s="21"/>
      <c r="E299" s="25"/>
      <c r="F299" s="25"/>
      <c r="G299" s="12"/>
      <c r="J299" s="5"/>
      <c r="L299" s="110"/>
    </row>
    <row r="300" spans="2:12" s="3" customFormat="1" ht="11.25" customHeight="1" x14ac:dyDescent="0.2">
      <c r="B300" s="81"/>
      <c r="D300" s="21"/>
      <c r="E300" s="25"/>
      <c r="F300" s="25"/>
      <c r="G300" s="12"/>
      <c r="J300" s="5"/>
      <c r="L300" s="110"/>
    </row>
    <row r="301" spans="2:12" s="3" customFormat="1" ht="11.25" customHeight="1" x14ac:dyDescent="0.2">
      <c r="B301" s="81"/>
      <c r="D301" s="21"/>
      <c r="E301" s="25"/>
      <c r="F301" s="25"/>
      <c r="G301" s="12"/>
      <c r="J301" s="5"/>
      <c r="L301" s="110"/>
    </row>
    <row r="302" spans="2:12" s="3" customFormat="1" ht="11.25" customHeight="1" x14ac:dyDescent="0.2">
      <c r="B302" s="81"/>
      <c r="D302" s="21"/>
      <c r="E302" s="25"/>
      <c r="F302" s="25"/>
      <c r="G302" s="12"/>
      <c r="J302" s="5"/>
      <c r="L302" s="110"/>
    </row>
    <row r="303" spans="2:12" s="3" customFormat="1" ht="11.25" customHeight="1" x14ac:dyDescent="0.2">
      <c r="B303" s="81"/>
      <c r="D303" s="21"/>
      <c r="E303" s="25"/>
      <c r="F303" s="25"/>
      <c r="G303" s="12"/>
      <c r="J303" s="5"/>
      <c r="L303" s="110"/>
    </row>
    <row r="304" spans="2:12" s="3" customFormat="1" ht="11.25" customHeight="1" x14ac:dyDescent="0.2">
      <c r="B304" s="81"/>
      <c r="D304" s="21"/>
      <c r="E304" s="25"/>
      <c r="F304" s="25"/>
      <c r="G304" s="12"/>
      <c r="J304" s="5"/>
      <c r="L304" s="110"/>
    </row>
    <row r="305" spans="2:12" s="3" customFormat="1" ht="11.25" customHeight="1" x14ac:dyDescent="0.2">
      <c r="B305" s="81"/>
      <c r="D305" s="21"/>
      <c r="E305" s="25"/>
      <c r="F305" s="25"/>
      <c r="G305" s="12"/>
      <c r="J305" s="5"/>
      <c r="L305" s="110"/>
    </row>
    <row r="306" spans="2:12" s="3" customFormat="1" ht="11.25" customHeight="1" x14ac:dyDescent="0.2">
      <c r="B306" s="81"/>
      <c r="D306" s="21"/>
      <c r="E306" s="25"/>
      <c r="F306" s="25"/>
      <c r="G306" s="12"/>
      <c r="J306" s="5"/>
      <c r="L306" s="110"/>
    </row>
    <row r="307" spans="2:12" s="3" customFormat="1" ht="11.25" customHeight="1" x14ac:dyDescent="0.2">
      <c r="B307" s="81"/>
      <c r="D307" s="21"/>
      <c r="E307" s="25"/>
      <c r="F307" s="25"/>
      <c r="G307" s="12"/>
      <c r="J307" s="5"/>
      <c r="L307" s="110"/>
    </row>
    <row r="308" spans="2:12" s="3" customFormat="1" ht="11.25" customHeight="1" x14ac:dyDescent="0.2">
      <c r="B308" s="81"/>
      <c r="D308" s="21"/>
      <c r="E308" s="25"/>
      <c r="F308" s="25"/>
      <c r="G308" s="12"/>
      <c r="J308" s="5"/>
      <c r="L308" s="110"/>
    </row>
    <row r="309" spans="2:12" s="3" customFormat="1" ht="11.25" customHeight="1" x14ac:dyDescent="0.2">
      <c r="B309" s="81"/>
      <c r="D309" s="21"/>
      <c r="E309" s="25"/>
      <c r="F309" s="25"/>
      <c r="G309" s="12"/>
      <c r="J309" s="5"/>
      <c r="L309" s="110"/>
    </row>
    <row r="310" spans="2:12" s="3" customFormat="1" ht="11.25" customHeight="1" x14ac:dyDescent="0.2">
      <c r="B310" s="81"/>
      <c r="D310" s="21"/>
      <c r="E310" s="25"/>
      <c r="F310" s="25"/>
      <c r="G310" s="12"/>
      <c r="J310" s="5"/>
      <c r="L310" s="110"/>
    </row>
    <row r="311" spans="2:12" s="3" customFormat="1" ht="11.25" customHeight="1" x14ac:dyDescent="0.2">
      <c r="B311" s="81"/>
      <c r="D311" s="21"/>
      <c r="E311" s="25"/>
      <c r="F311" s="25"/>
      <c r="G311" s="12"/>
      <c r="J311" s="5"/>
      <c r="L311" s="110"/>
    </row>
    <row r="312" spans="2:12" s="3" customFormat="1" ht="11.25" customHeight="1" x14ac:dyDescent="0.2">
      <c r="B312" s="81"/>
      <c r="D312" s="21"/>
      <c r="E312" s="25"/>
      <c r="F312" s="25"/>
      <c r="G312" s="12"/>
      <c r="J312" s="5"/>
      <c r="L312" s="110"/>
    </row>
    <row r="313" spans="2:12" s="3" customFormat="1" ht="11.25" customHeight="1" x14ac:dyDescent="0.2">
      <c r="B313" s="81"/>
      <c r="D313" s="21"/>
      <c r="E313" s="25"/>
      <c r="F313" s="25"/>
      <c r="G313" s="12"/>
      <c r="J313" s="5"/>
      <c r="L313" s="110"/>
    </row>
    <row r="314" spans="2:12" s="3" customFormat="1" ht="11.25" customHeight="1" x14ac:dyDescent="0.2">
      <c r="B314" s="81"/>
      <c r="D314" s="21"/>
      <c r="E314" s="25"/>
      <c r="F314" s="25"/>
      <c r="G314" s="12"/>
      <c r="J314" s="5"/>
      <c r="L314" s="110"/>
    </row>
    <row r="315" spans="2:12" s="3" customFormat="1" ht="11.25" customHeight="1" x14ac:dyDescent="0.2">
      <c r="B315" s="81"/>
      <c r="D315" s="21"/>
      <c r="E315" s="25"/>
      <c r="F315" s="25"/>
      <c r="G315" s="12"/>
      <c r="J315" s="5"/>
      <c r="L315" s="110"/>
    </row>
    <row r="316" spans="2:12" s="3" customFormat="1" ht="11.25" customHeight="1" x14ac:dyDescent="0.2">
      <c r="B316" s="81"/>
      <c r="D316" s="21"/>
      <c r="E316" s="25"/>
      <c r="F316" s="25"/>
      <c r="G316" s="12"/>
      <c r="J316" s="5"/>
      <c r="L316" s="110"/>
    </row>
    <row r="317" spans="2:12" s="3" customFormat="1" ht="11.25" customHeight="1" x14ac:dyDescent="0.2">
      <c r="B317" s="81"/>
      <c r="D317" s="21"/>
      <c r="E317" s="25"/>
      <c r="F317" s="25"/>
      <c r="G317" s="12"/>
      <c r="J317" s="5"/>
      <c r="L317" s="110"/>
    </row>
    <row r="318" spans="2:12" s="3" customFormat="1" ht="11.25" customHeight="1" x14ac:dyDescent="0.2">
      <c r="B318" s="81"/>
      <c r="D318" s="21"/>
      <c r="E318" s="25"/>
      <c r="F318" s="25"/>
      <c r="G318" s="12"/>
      <c r="J318" s="5"/>
      <c r="L318" s="110"/>
    </row>
    <row r="319" spans="2:12" s="3" customFormat="1" ht="11.25" customHeight="1" x14ac:dyDescent="0.2">
      <c r="B319" s="81"/>
      <c r="D319" s="21"/>
      <c r="E319" s="25"/>
      <c r="F319" s="25"/>
      <c r="G319" s="12"/>
      <c r="J319" s="5"/>
      <c r="L319" s="110"/>
    </row>
    <row r="320" spans="2:12" s="3" customFormat="1" ht="11.25" customHeight="1" x14ac:dyDescent="0.2">
      <c r="B320" s="81"/>
      <c r="D320" s="21"/>
      <c r="E320" s="25"/>
      <c r="F320" s="25"/>
      <c r="G320" s="12"/>
      <c r="J320" s="5"/>
      <c r="L320" s="110"/>
    </row>
    <row r="321" spans="2:12" s="3" customFormat="1" ht="11.25" customHeight="1" x14ac:dyDescent="0.2">
      <c r="B321" s="81"/>
      <c r="D321" s="21"/>
      <c r="E321" s="25"/>
      <c r="F321" s="25"/>
      <c r="G321" s="12"/>
      <c r="J321" s="5"/>
      <c r="L321" s="110"/>
    </row>
    <row r="322" spans="2:12" s="3" customFormat="1" ht="11.25" customHeight="1" x14ac:dyDescent="0.2">
      <c r="B322" s="81"/>
      <c r="D322" s="21"/>
      <c r="E322" s="25"/>
      <c r="F322" s="25"/>
      <c r="G322" s="12"/>
      <c r="J322" s="5"/>
      <c r="L322" s="110"/>
    </row>
    <row r="323" spans="2:12" s="3" customFormat="1" ht="11.25" customHeight="1" x14ac:dyDescent="0.2">
      <c r="B323" s="81"/>
      <c r="D323" s="21"/>
      <c r="E323" s="25"/>
      <c r="F323" s="25"/>
      <c r="G323" s="12"/>
      <c r="J323" s="5"/>
      <c r="L323" s="110"/>
    </row>
    <row r="324" spans="2:12" s="3" customFormat="1" ht="11.25" customHeight="1" x14ac:dyDescent="0.2">
      <c r="B324" s="81"/>
      <c r="D324" s="21"/>
      <c r="E324" s="25"/>
      <c r="F324" s="25"/>
      <c r="G324" s="12"/>
      <c r="J324" s="5"/>
      <c r="L324" s="110"/>
    </row>
    <row r="325" spans="2:12" s="3" customFormat="1" ht="11.25" customHeight="1" x14ac:dyDescent="0.2">
      <c r="B325" s="81"/>
      <c r="D325" s="21"/>
      <c r="E325" s="25"/>
      <c r="F325" s="25"/>
      <c r="G325" s="12"/>
      <c r="J325" s="5"/>
      <c r="L325" s="110"/>
    </row>
    <row r="326" spans="2:12" s="3" customFormat="1" ht="11.25" customHeight="1" x14ac:dyDescent="0.2">
      <c r="B326" s="81"/>
      <c r="D326" s="21"/>
      <c r="E326" s="25"/>
      <c r="F326" s="25"/>
      <c r="G326" s="12"/>
      <c r="J326" s="5"/>
      <c r="L326" s="110"/>
    </row>
    <row r="327" spans="2:12" s="3" customFormat="1" ht="11.25" customHeight="1" x14ac:dyDescent="0.2">
      <c r="B327" s="81"/>
      <c r="D327" s="21"/>
      <c r="E327" s="25"/>
      <c r="F327" s="25"/>
      <c r="G327" s="12"/>
      <c r="J327" s="5"/>
      <c r="L327" s="110"/>
    </row>
    <row r="328" spans="2:12" s="3" customFormat="1" ht="11.25" customHeight="1" x14ac:dyDescent="0.2">
      <c r="B328" s="81"/>
      <c r="D328" s="21"/>
      <c r="E328" s="25"/>
      <c r="F328" s="25"/>
      <c r="G328" s="12"/>
      <c r="J328" s="5"/>
      <c r="L328" s="110"/>
    </row>
    <row r="329" spans="2:12" s="3" customFormat="1" ht="11.25" customHeight="1" x14ac:dyDescent="0.2">
      <c r="B329" s="81"/>
      <c r="D329" s="21"/>
      <c r="E329" s="25"/>
      <c r="F329" s="25"/>
      <c r="G329" s="12"/>
      <c r="J329" s="5"/>
      <c r="L329" s="110"/>
    </row>
    <row r="330" spans="2:12" s="3" customFormat="1" ht="11.25" customHeight="1" x14ac:dyDescent="0.2">
      <c r="B330" s="81"/>
      <c r="D330" s="21"/>
      <c r="E330" s="25"/>
      <c r="F330" s="25"/>
      <c r="G330" s="12"/>
      <c r="J330" s="5"/>
      <c r="L330" s="110"/>
    </row>
    <row r="331" spans="2:12" s="3" customFormat="1" ht="11.25" customHeight="1" x14ac:dyDescent="0.2">
      <c r="B331" s="81"/>
      <c r="D331" s="21"/>
      <c r="E331" s="25"/>
      <c r="F331" s="25"/>
      <c r="G331" s="12"/>
      <c r="J331" s="5"/>
      <c r="L331" s="110"/>
    </row>
    <row r="332" spans="2:12" s="3" customFormat="1" ht="11.25" customHeight="1" x14ac:dyDescent="0.2">
      <c r="B332" s="81"/>
      <c r="D332" s="21"/>
      <c r="E332" s="25"/>
      <c r="F332" s="25"/>
      <c r="G332" s="12"/>
      <c r="J332" s="5"/>
      <c r="L332" s="110"/>
    </row>
    <row r="333" spans="2:12" s="3" customFormat="1" ht="11.25" customHeight="1" x14ac:dyDescent="0.2">
      <c r="B333" s="81"/>
      <c r="D333" s="21"/>
      <c r="E333" s="25"/>
      <c r="F333" s="25"/>
      <c r="G333" s="12"/>
      <c r="J333" s="5"/>
      <c r="L333" s="110"/>
    </row>
    <row r="334" spans="2:12" s="3" customFormat="1" ht="11.25" customHeight="1" x14ac:dyDescent="0.2">
      <c r="B334" s="81"/>
      <c r="D334" s="21"/>
      <c r="E334" s="25"/>
      <c r="F334" s="25"/>
      <c r="G334" s="12"/>
      <c r="J334" s="5"/>
      <c r="L334" s="110"/>
    </row>
    <row r="335" spans="2:12" s="3" customFormat="1" ht="11.25" customHeight="1" x14ac:dyDescent="0.2">
      <c r="B335" s="81"/>
      <c r="D335" s="21"/>
      <c r="E335" s="25"/>
      <c r="F335" s="25"/>
      <c r="G335" s="12"/>
      <c r="J335" s="5"/>
      <c r="L335" s="110"/>
    </row>
    <row r="336" spans="2:12" s="3" customFormat="1" ht="11.25" customHeight="1" x14ac:dyDescent="0.2">
      <c r="B336" s="81"/>
      <c r="D336" s="21"/>
      <c r="E336" s="25"/>
      <c r="F336" s="25"/>
      <c r="G336" s="12"/>
      <c r="J336" s="5"/>
      <c r="L336" s="110"/>
    </row>
    <row r="337" spans="2:12" s="3" customFormat="1" ht="11.25" customHeight="1" x14ac:dyDescent="0.2">
      <c r="B337" s="81"/>
      <c r="D337" s="21"/>
      <c r="E337" s="25"/>
      <c r="F337" s="25"/>
      <c r="G337" s="12"/>
      <c r="J337" s="5"/>
      <c r="L337" s="110"/>
    </row>
    <row r="338" spans="2:12" s="3" customFormat="1" ht="11.25" customHeight="1" x14ac:dyDescent="0.2">
      <c r="B338" s="81"/>
      <c r="D338" s="21"/>
      <c r="E338" s="25"/>
      <c r="F338" s="25"/>
      <c r="G338" s="12"/>
      <c r="J338" s="5"/>
      <c r="L338" s="110"/>
    </row>
    <row r="339" spans="2:12" s="3" customFormat="1" ht="11.25" customHeight="1" x14ac:dyDescent="0.2">
      <c r="B339" s="81"/>
      <c r="D339" s="21"/>
      <c r="E339" s="25"/>
      <c r="F339" s="25"/>
      <c r="G339" s="12"/>
      <c r="J339" s="5"/>
      <c r="L339" s="110"/>
    </row>
    <row r="340" spans="2:12" s="3" customFormat="1" ht="11.25" customHeight="1" x14ac:dyDescent="0.2">
      <c r="B340" s="81"/>
      <c r="D340" s="21"/>
      <c r="E340" s="25"/>
      <c r="F340" s="25"/>
      <c r="G340" s="12"/>
      <c r="J340" s="5"/>
      <c r="L340" s="110"/>
    </row>
    <row r="341" spans="2:12" s="3" customFormat="1" ht="11.25" customHeight="1" x14ac:dyDescent="0.2">
      <c r="B341" s="81"/>
      <c r="D341" s="21"/>
      <c r="E341" s="25"/>
      <c r="F341" s="25"/>
      <c r="G341" s="12"/>
      <c r="J341" s="5"/>
      <c r="L341" s="110"/>
    </row>
    <row r="342" spans="2:12" s="3" customFormat="1" ht="11.25" customHeight="1" x14ac:dyDescent="0.2">
      <c r="B342" s="81"/>
      <c r="D342" s="21"/>
      <c r="E342" s="25"/>
      <c r="F342" s="25"/>
      <c r="G342" s="12"/>
      <c r="J342" s="5"/>
      <c r="L342" s="110"/>
    </row>
    <row r="343" spans="2:12" s="3" customFormat="1" ht="11.25" customHeight="1" x14ac:dyDescent="0.2">
      <c r="B343" s="81"/>
      <c r="D343" s="21"/>
      <c r="E343" s="25"/>
      <c r="F343" s="25"/>
      <c r="G343" s="12"/>
      <c r="J343" s="5"/>
      <c r="L343" s="110"/>
    </row>
    <row r="344" spans="2:12" s="3" customFormat="1" ht="11.25" customHeight="1" x14ac:dyDescent="0.2">
      <c r="B344" s="81"/>
      <c r="D344" s="21"/>
      <c r="E344" s="25"/>
      <c r="F344" s="25"/>
      <c r="G344" s="12"/>
      <c r="J344" s="5"/>
      <c r="L344" s="110"/>
    </row>
    <row r="345" spans="2:12" s="3" customFormat="1" ht="11.25" customHeight="1" x14ac:dyDescent="0.2">
      <c r="B345" s="81"/>
      <c r="D345" s="21"/>
      <c r="E345" s="25"/>
      <c r="F345" s="25"/>
      <c r="G345" s="12"/>
      <c r="J345" s="5"/>
      <c r="L345" s="110"/>
    </row>
    <row r="346" spans="2:12" s="3" customFormat="1" ht="11.25" customHeight="1" x14ac:dyDescent="0.2">
      <c r="B346" s="81"/>
      <c r="D346" s="21"/>
      <c r="E346" s="25"/>
      <c r="F346" s="25"/>
      <c r="G346" s="12"/>
      <c r="J346" s="5"/>
      <c r="L346" s="110"/>
    </row>
    <row r="347" spans="2:12" s="3" customFormat="1" ht="11.25" customHeight="1" x14ac:dyDescent="0.2">
      <c r="B347" s="81"/>
      <c r="D347" s="21"/>
      <c r="E347" s="25"/>
      <c r="F347" s="25"/>
      <c r="G347" s="12"/>
      <c r="J347" s="5"/>
      <c r="L347" s="110"/>
    </row>
    <row r="348" spans="2:12" s="3" customFormat="1" ht="11.25" customHeight="1" x14ac:dyDescent="0.2">
      <c r="B348" s="81"/>
      <c r="D348" s="21"/>
      <c r="E348" s="25"/>
      <c r="F348" s="25"/>
      <c r="G348" s="12"/>
      <c r="J348" s="5"/>
      <c r="L348" s="110"/>
    </row>
    <row r="349" spans="2:12" s="3" customFormat="1" ht="11.25" customHeight="1" x14ac:dyDescent="0.2">
      <c r="B349" s="81"/>
      <c r="D349" s="21"/>
      <c r="E349" s="25"/>
      <c r="F349" s="25"/>
      <c r="G349" s="12"/>
      <c r="J349" s="5"/>
      <c r="L349" s="110"/>
    </row>
    <row r="350" spans="2:12" s="3" customFormat="1" ht="11.25" customHeight="1" x14ac:dyDescent="0.2">
      <c r="B350" s="81"/>
      <c r="D350" s="21"/>
      <c r="E350" s="25"/>
      <c r="F350" s="25"/>
      <c r="G350" s="12"/>
      <c r="J350" s="5"/>
      <c r="L350" s="110"/>
    </row>
    <row r="351" spans="2:12" s="3" customFormat="1" ht="11.25" customHeight="1" x14ac:dyDescent="0.2">
      <c r="B351" s="81"/>
      <c r="D351" s="21"/>
      <c r="E351" s="25"/>
      <c r="F351" s="25"/>
      <c r="G351" s="12"/>
      <c r="J351" s="5"/>
      <c r="L351" s="110"/>
    </row>
    <row r="352" spans="2:12" s="3" customFormat="1" ht="11.25" customHeight="1" x14ac:dyDescent="0.2">
      <c r="B352" s="81"/>
      <c r="D352" s="21"/>
      <c r="E352" s="25"/>
      <c r="F352" s="25"/>
      <c r="G352" s="12"/>
      <c r="J352" s="5"/>
      <c r="L352" s="110"/>
    </row>
    <row r="353" spans="2:12" s="3" customFormat="1" ht="11.25" customHeight="1" x14ac:dyDescent="0.2">
      <c r="B353" s="81"/>
      <c r="D353" s="21"/>
      <c r="E353" s="25"/>
      <c r="F353" s="25"/>
      <c r="G353" s="12"/>
      <c r="J353" s="5"/>
      <c r="L353" s="110"/>
    </row>
    <row r="354" spans="2:12" s="3" customFormat="1" ht="11.25" customHeight="1" x14ac:dyDescent="0.2">
      <c r="B354" s="81"/>
      <c r="D354" s="21"/>
      <c r="E354" s="25"/>
      <c r="F354" s="25"/>
      <c r="G354" s="12"/>
      <c r="J354" s="5"/>
      <c r="L354" s="110"/>
    </row>
    <row r="355" spans="2:12" s="3" customFormat="1" ht="11.25" customHeight="1" x14ac:dyDescent="0.2">
      <c r="B355" s="81"/>
      <c r="D355" s="21"/>
      <c r="E355" s="25"/>
      <c r="F355" s="25"/>
      <c r="G355" s="12"/>
      <c r="J355" s="5"/>
      <c r="L355" s="110"/>
    </row>
    <row r="356" spans="2:12" s="3" customFormat="1" ht="11.25" customHeight="1" x14ac:dyDescent="0.2">
      <c r="B356" s="81"/>
      <c r="D356" s="21"/>
      <c r="E356" s="25"/>
      <c r="F356" s="25"/>
      <c r="G356" s="12"/>
      <c r="J356" s="5"/>
      <c r="L356" s="110"/>
    </row>
    <row r="357" spans="2:12" s="3" customFormat="1" ht="11.25" customHeight="1" x14ac:dyDescent="0.2">
      <c r="B357" s="81"/>
      <c r="D357" s="21"/>
      <c r="E357" s="25"/>
      <c r="F357" s="25"/>
      <c r="G357" s="12"/>
      <c r="J357" s="5"/>
      <c r="L357" s="110"/>
    </row>
    <row r="358" spans="2:12" s="3" customFormat="1" ht="11.25" customHeight="1" x14ac:dyDescent="0.2">
      <c r="B358" s="81"/>
      <c r="D358" s="21"/>
      <c r="E358" s="25"/>
      <c r="F358" s="25"/>
      <c r="G358" s="12"/>
      <c r="J358" s="5"/>
      <c r="L358" s="110"/>
    </row>
    <row r="359" spans="2:12" s="3" customFormat="1" ht="11.25" customHeight="1" x14ac:dyDescent="0.2">
      <c r="B359" s="81"/>
      <c r="D359" s="21"/>
      <c r="E359" s="25"/>
      <c r="F359" s="25"/>
      <c r="G359" s="12"/>
      <c r="J359" s="5"/>
      <c r="L359" s="110"/>
    </row>
    <row r="360" spans="2:12" s="3" customFormat="1" ht="11.25" customHeight="1" x14ac:dyDescent="0.2">
      <c r="B360" s="81"/>
      <c r="D360" s="21"/>
      <c r="E360" s="25"/>
      <c r="F360" s="25"/>
      <c r="G360" s="12"/>
      <c r="J360" s="5"/>
      <c r="L360" s="110"/>
    </row>
    <row r="361" spans="2:12" s="3" customFormat="1" ht="11.25" customHeight="1" x14ac:dyDescent="0.2">
      <c r="B361" s="81"/>
      <c r="D361" s="21"/>
      <c r="E361" s="25"/>
      <c r="F361" s="25"/>
      <c r="G361" s="12"/>
      <c r="J361" s="5"/>
      <c r="L361" s="110"/>
    </row>
    <row r="362" spans="2:12" s="3" customFormat="1" ht="11.25" customHeight="1" x14ac:dyDescent="0.2">
      <c r="B362" s="81"/>
      <c r="D362" s="21"/>
      <c r="E362" s="25"/>
      <c r="F362" s="25"/>
      <c r="G362" s="12"/>
      <c r="J362" s="5"/>
      <c r="L362" s="110"/>
    </row>
    <row r="363" spans="2:12" s="3" customFormat="1" ht="11.25" customHeight="1" x14ac:dyDescent="0.2">
      <c r="B363" s="81"/>
      <c r="D363" s="21"/>
      <c r="E363" s="25"/>
      <c r="F363" s="25"/>
      <c r="G363" s="12"/>
      <c r="J363" s="5"/>
      <c r="L363" s="110"/>
    </row>
    <row r="364" spans="2:12" s="3" customFormat="1" ht="11.25" customHeight="1" x14ac:dyDescent="0.2">
      <c r="B364" s="81"/>
      <c r="D364" s="21"/>
      <c r="E364" s="25"/>
      <c r="F364" s="25"/>
      <c r="G364" s="12"/>
      <c r="J364" s="5"/>
      <c r="L364" s="110"/>
    </row>
    <row r="365" spans="2:12" s="3" customFormat="1" ht="11.25" customHeight="1" x14ac:dyDescent="0.2">
      <c r="B365" s="81"/>
      <c r="D365" s="21"/>
      <c r="E365" s="25"/>
      <c r="F365" s="25"/>
      <c r="G365" s="12"/>
      <c r="J365" s="5"/>
      <c r="L365" s="110"/>
    </row>
    <row r="366" spans="2:12" s="3" customFormat="1" ht="11.25" customHeight="1" x14ac:dyDescent="0.2">
      <c r="B366" s="81"/>
      <c r="D366" s="21"/>
      <c r="E366" s="25"/>
      <c r="F366" s="25"/>
      <c r="G366" s="12"/>
      <c r="J366" s="5"/>
      <c r="L366" s="110"/>
    </row>
    <row r="367" spans="2:12" s="3" customFormat="1" ht="11.25" customHeight="1" x14ac:dyDescent="0.2">
      <c r="B367" s="81"/>
      <c r="D367" s="21"/>
      <c r="E367" s="25"/>
      <c r="F367" s="25"/>
      <c r="G367" s="12"/>
      <c r="J367" s="5"/>
      <c r="L367" s="110"/>
    </row>
    <row r="368" spans="2:12" s="3" customFormat="1" ht="11.25" customHeight="1" x14ac:dyDescent="0.2">
      <c r="B368" s="81"/>
      <c r="D368" s="21"/>
      <c r="E368" s="25"/>
      <c r="F368" s="25"/>
      <c r="G368" s="12"/>
      <c r="J368" s="5"/>
      <c r="L368" s="110"/>
    </row>
    <row r="369" spans="2:12" s="3" customFormat="1" ht="11.25" customHeight="1" x14ac:dyDescent="0.2">
      <c r="B369" s="81"/>
      <c r="D369" s="21"/>
      <c r="E369" s="25"/>
      <c r="F369" s="25"/>
      <c r="G369" s="12"/>
      <c r="J369" s="5"/>
      <c r="L369" s="110"/>
    </row>
    <row r="370" spans="2:12" s="3" customFormat="1" ht="11.25" customHeight="1" x14ac:dyDescent="0.2">
      <c r="B370" s="81"/>
      <c r="D370" s="21"/>
      <c r="E370" s="25"/>
      <c r="F370" s="25"/>
      <c r="G370" s="12"/>
      <c r="J370" s="5"/>
      <c r="L370" s="110"/>
    </row>
    <row r="371" spans="2:12" s="3" customFormat="1" ht="11.25" customHeight="1" x14ac:dyDescent="0.2">
      <c r="B371" s="81"/>
      <c r="D371" s="21"/>
      <c r="E371" s="25"/>
      <c r="F371" s="25"/>
      <c r="G371" s="12"/>
      <c r="J371" s="5"/>
      <c r="L371" s="110"/>
    </row>
    <row r="372" spans="2:12" s="3" customFormat="1" ht="11.25" customHeight="1" x14ac:dyDescent="0.2">
      <c r="B372" s="81"/>
      <c r="D372" s="21"/>
      <c r="E372" s="25"/>
      <c r="F372" s="25"/>
      <c r="G372" s="12"/>
      <c r="J372" s="5"/>
      <c r="L372" s="110"/>
    </row>
    <row r="373" spans="2:12" s="3" customFormat="1" ht="11.25" customHeight="1" x14ac:dyDescent="0.2">
      <c r="B373" s="81"/>
      <c r="D373" s="21"/>
      <c r="E373" s="25"/>
      <c r="F373" s="25"/>
      <c r="G373" s="12"/>
      <c r="J373" s="5"/>
      <c r="L373" s="110"/>
    </row>
    <row r="374" spans="2:12" s="3" customFormat="1" ht="11.25" customHeight="1" x14ac:dyDescent="0.2">
      <c r="B374" s="81"/>
      <c r="D374" s="21"/>
      <c r="E374" s="25"/>
      <c r="F374" s="25"/>
      <c r="G374" s="12"/>
      <c r="J374" s="5"/>
      <c r="L374" s="110"/>
    </row>
    <row r="375" spans="2:12" s="3" customFormat="1" ht="11.25" customHeight="1" x14ac:dyDescent="0.2">
      <c r="B375" s="81"/>
      <c r="D375" s="21"/>
      <c r="E375" s="25"/>
      <c r="F375" s="25"/>
      <c r="G375" s="12"/>
      <c r="J375" s="5"/>
      <c r="L375" s="110"/>
    </row>
    <row r="376" spans="2:12" s="3" customFormat="1" ht="11.25" customHeight="1" x14ac:dyDescent="0.2">
      <c r="B376" s="81"/>
      <c r="D376" s="21"/>
      <c r="E376" s="25"/>
      <c r="F376" s="25"/>
      <c r="G376" s="12"/>
      <c r="J376" s="5"/>
      <c r="L376" s="110"/>
    </row>
    <row r="377" spans="2:12" s="3" customFormat="1" ht="11.25" customHeight="1" x14ac:dyDescent="0.2">
      <c r="B377" s="81"/>
      <c r="D377" s="21"/>
      <c r="E377" s="25"/>
      <c r="F377" s="25"/>
      <c r="G377" s="12"/>
      <c r="J377" s="5"/>
      <c r="L377" s="110"/>
    </row>
    <row r="378" spans="2:12" s="3" customFormat="1" ht="11.25" customHeight="1" x14ac:dyDescent="0.2">
      <c r="B378" s="81"/>
      <c r="D378" s="21"/>
      <c r="E378" s="25"/>
      <c r="F378" s="25"/>
      <c r="G378" s="12"/>
      <c r="J378" s="5"/>
      <c r="L378" s="110"/>
    </row>
    <row r="379" spans="2:12" s="3" customFormat="1" ht="11.25" customHeight="1" x14ac:dyDescent="0.2">
      <c r="B379" s="81"/>
      <c r="D379" s="21"/>
      <c r="E379" s="25"/>
      <c r="F379" s="25"/>
      <c r="G379" s="12"/>
      <c r="J379" s="5"/>
      <c r="L379" s="110"/>
    </row>
    <row r="380" spans="2:12" s="3" customFormat="1" ht="11.25" customHeight="1" x14ac:dyDescent="0.2">
      <c r="B380" s="81"/>
      <c r="D380" s="21"/>
      <c r="E380" s="25"/>
      <c r="F380" s="25"/>
      <c r="G380" s="12"/>
      <c r="J380" s="5"/>
      <c r="L380" s="110"/>
    </row>
    <row r="381" spans="2:12" s="3" customFormat="1" ht="11.25" customHeight="1" x14ac:dyDescent="0.2">
      <c r="B381" s="81"/>
      <c r="D381" s="21"/>
      <c r="E381" s="25"/>
      <c r="F381" s="25"/>
      <c r="G381" s="12"/>
      <c r="J381" s="5"/>
      <c r="L381" s="110"/>
    </row>
    <row r="382" spans="2:12" s="3" customFormat="1" ht="11.25" customHeight="1" x14ac:dyDescent="0.2">
      <c r="B382" s="81"/>
      <c r="D382" s="21"/>
      <c r="E382" s="25"/>
      <c r="F382" s="25"/>
      <c r="G382" s="12"/>
      <c r="J382" s="5"/>
      <c r="L382" s="110"/>
    </row>
    <row r="383" spans="2:12" s="3" customFormat="1" ht="11.25" customHeight="1" x14ac:dyDescent="0.2">
      <c r="B383" s="81"/>
      <c r="D383" s="21"/>
      <c r="E383" s="25"/>
      <c r="F383" s="25"/>
      <c r="G383" s="12"/>
      <c r="J383" s="5"/>
      <c r="L383" s="110"/>
    </row>
    <row r="384" spans="2:12" s="3" customFormat="1" ht="11.25" customHeight="1" x14ac:dyDescent="0.2">
      <c r="B384" s="81"/>
      <c r="D384" s="21"/>
      <c r="E384" s="25"/>
      <c r="F384" s="25"/>
      <c r="G384" s="12"/>
      <c r="J384" s="5"/>
      <c r="L384" s="110"/>
    </row>
    <row r="385" spans="2:12" s="3" customFormat="1" ht="11.25" customHeight="1" x14ac:dyDescent="0.2">
      <c r="B385" s="81"/>
      <c r="D385" s="21"/>
      <c r="E385" s="25"/>
      <c r="F385" s="25"/>
      <c r="G385" s="12"/>
      <c r="J385" s="5"/>
      <c r="L385" s="110"/>
    </row>
    <row r="386" spans="2:12" s="3" customFormat="1" ht="11.25" customHeight="1" x14ac:dyDescent="0.2">
      <c r="B386" s="81"/>
      <c r="D386" s="21"/>
      <c r="E386" s="25"/>
      <c r="F386" s="25"/>
      <c r="G386" s="12"/>
      <c r="J386" s="5"/>
      <c r="L386" s="110"/>
    </row>
    <row r="387" spans="2:12" s="3" customFormat="1" ht="11.25" customHeight="1" x14ac:dyDescent="0.2">
      <c r="B387" s="81"/>
      <c r="D387" s="21"/>
      <c r="E387" s="25"/>
      <c r="F387" s="25"/>
      <c r="G387" s="12"/>
      <c r="J387" s="5"/>
      <c r="L387" s="110"/>
    </row>
    <row r="388" spans="2:12" s="3" customFormat="1" ht="11.25" customHeight="1" x14ac:dyDescent="0.2">
      <c r="B388" s="81"/>
      <c r="D388" s="21"/>
      <c r="E388" s="25"/>
      <c r="F388" s="25"/>
      <c r="G388" s="12"/>
      <c r="J388" s="5"/>
      <c r="L388" s="110"/>
    </row>
    <row r="389" spans="2:12" s="3" customFormat="1" ht="11.25" customHeight="1" x14ac:dyDescent="0.2">
      <c r="B389" s="81"/>
      <c r="D389" s="21"/>
      <c r="E389" s="25"/>
      <c r="F389" s="25"/>
      <c r="G389" s="12"/>
      <c r="J389" s="5"/>
      <c r="L389" s="110"/>
    </row>
    <row r="390" spans="2:12" s="3" customFormat="1" ht="11.25" customHeight="1" x14ac:dyDescent="0.2">
      <c r="B390" s="81"/>
      <c r="D390" s="21"/>
      <c r="E390" s="25"/>
      <c r="F390" s="25"/>
      <c r="G390" s="12"/>
      <c r="J390" s="5"/>
      <c r="L390" s="110"/>
    </row>
    <row r="391" spans="2:12" s="3" customFormat="1" ht="11.25" customHeight="1" x14ac:dyDescent="0.2">
      <c r="B391" s="81"/>
      <c r="D391" s="21"/>
      <c r="E391" s="25"/>
      <c r="F391" s="25"/>
      <c r="G391" s="12"/>
      <c r="J391" s="5"/>
      <c r="L391" s="110"/>
    </row>
    <row r="392" spans="2:12" s="3" customFormat="1" ht="11.25" customHeight="1" x14ac:dyDescent="0.2">
      <c r="B392" s="81"/>
      <c r="D392" s="21"/>
      <c r="E392" s="25"/>
      <c r="F392" s="25"/>
      <c r="G392" s="12"/>
      <c r="J392" s="5"/>
      <c r="L392" s="110"/>
    </row>
    <row r="393" spans="2:12" s="3" customFormat="1" ht="11.25" customHeight="1" x14ac:dyDescent="0.2">
      <c r="B393" s="81"/>
      <c r="D393" s="21"/>
      <c r="E393" s="25"/>
      <c r="F393" s="25"/>
      <c r="G393" s="12"/>
      <c r="J393" s="5"/>
      <c r="L393" s="110"/>
    </row>
    <row r="394" spans="2:12" s="3" customFormat="1" ht="11.25" customHeight="1" x14ac:dyDescent="0.2">
      <c r="B394" s="81"/>
      <c r="D394" s="21"/>
      <c r="E394" s="25"/>
      <c r="F394" s="25"/>
      <c r="G394" s="12"/>
      <c r="J394" s="5"/>
      <c r="L394" s="110"/>
    </row>
    <row r="395" spans="2:12" s="3" customFormat="1" ht="11.25" customHeight="1" x14ac:dyDescent="0.2">
      <c r="B395" s="81"/>
      <c r="D395" s="21"/>
      <c r="E395" s="25"/>
      <c r="F395" s="25"/>
      <c r="G395" s="12"/>
      <c r="J395" s="5"/>
      <c r="L395" s="110"/>
    </row>
    <row r="396" spans="2:12" s="3" customFormat="1" ht="11.25" customHeight="1" x14ac:dyDescent="0.2">
      <c r="B396" s="81"/>
      <c r="D396" s="21"/>
      <c r="E396" s="25"/>
      <c r="F396" s="25"/>
      <c r="G396" s="12"/>
      <c r="J396" s="5"/>
      <c r="L396" s="110"/>
    </row>
    <row r="397" spans="2:12" s="3" customFormat="1" ht="11.25" customHeight="1" x14ac:dyDescent="0.2">
      <c r="B397" s="81"/>
      <c r="D397" s="21"/>
      <c r="E397" s="25"/>
      <c r="F397" s="25"/>
      <c r="G397" s="12"/>
      <c r="J397" s="5"/>
      <c r="L397" s="110"/>
    </row>
    <row r="398" spans="2:12" s="3" customFormat="1" ht="11.25" customHeight="1" x14ac:dyDescent="0.2">
      <c r="B398" s="81"/>
      <c r="D398" s="21"/>
      <c r="E398" s="25"/>
      <c r="F398" s="25"/>
      <c r="G398" s="12"/>
      <c r="J398" s="5"/>
      <c r="L398" s="110"/>
    </row>
    <row r="399" spans="2:12" s="3" customFormat="1" ht="11.25" customHeight="1" x14ac:dyDescent="0.2">
      <c r="B399" s="81"/>
      <c r="D399" s="21"/>
      <c r="E399" s="25"/>
      <c r="F399" s="25"/>
      <c r="G399" s="12"/>
      <c r="J399" s="5"/>
      <c r="L399" s="110"/>
    </row>
    <row r="400" spans="2:12" s="3" customFormat="1" ht="11.25" customHeight="1" x14ac:dyDescent="0.2">
      <c r="B400" s="81"/>
      <c r="D400" s="21"/>
      <c r="E400" s="25"/>
      <c r="F400" s="25"/>
      <c r="G400" s="12"/>
      <c r="J400" s="5"/>
      <c r="L400" s="110"/>
    </row>
    <row r="401" spans="2:12" s="3" customFormat="1" ht="11.25" customHeight="1" x14ac:dyDescent="0.2">
      <c r="B401" s="81"/>
      <c r="D401" s="21"/>
      <c r="E401" s="25"/>
      <c r="F401" s="25"/>
      <c r="G401" s="12"/>
      <c r="J401" s="5"/>
      <c r="L401" s="110"/>
    </row>
    <row r="402" spans="2:12" s="3" customFormat="1" ht="11.25" customHeight="1" x14ac:dyDescent="0.2">
      <c r="B402" s="81"/>
      <c r="D402" s="21"/>
      <c r="E402" s="25"/>
      <c r="F402" s="25"/>
      <c r="G402" s="12"/>
      <c r="J402" s="5"/>
      <c r="L402" s="110"/>
    </row>
    <row r="403" spans="2:12" s="3" customFormat="1" ht="11.25" customHeight="1" x14ac:dyDescent="0.2">
      <c r="B403" s="81"/>
      <c r="D403" s="21"/>
      <c r="E403" s="25"/>
      <c r="F403" s="25"/>
      <c r="G403" s="12"/>
      <c r="J403" s="5"/>
      <c r="L403" s="110"/>
    </row>
    <row r="404" spans="2:12" s="3" customFormat="1" ht="11.25" customHeight="1" x14ac:dyDescent="0.2">
      <c r="B404" s="81"/>
      <c r="D404" s="21"/>
      <c r="E404" s="25"/>
      <c r="F404" s="25"/>
      <c r="G404" s="12"/>
      <c r="J404" s="5"/>
      <c r="L404" s="110"/>
    </row>
    <row r="405" spans="2:12" s="3" customFormat="1" ht="11.25" customHeight="1" x14ac:dyDescent="0.2">
      <c r="B405" s="81"/>
      <c r="D405" s="21"/>
      <c r="E405" s="25"/>
      <c r="F405" s="25"/>
      <c r="G405" s="12"/>
      <c r="J405" s="5"/>
      <c r="L405" s="110"/>
    </row>
    <row r="406" spans="2:12" s="3" customFormat="1" ht="11.25" customHeight="1" x14ac:dyDescent="0.2">
      <c r="B406" s="81"/>
      <c r="D406" s="21"/>
      <c r="E406" s="25"/>
      <c r="F406" s="25"/>
      <c r="G406" s="12"/>
      <c r="J406" s="5"/>
      <c r="L406" s="110"/>
    </row>
    <row r="407" spans="2:12" s="3" customFormat="1" ht="11.25" customHeight="1" x14ac:dyDescent="0.2">
      <c r="B407" s="81"/>
      <c r="D407" s="21"/>
      <c r="E407" s="25"/>
      <c r="F407" s="25"/>
      <c r="G407" s="12"/>
      <c r="J407" s="5"/>
      <c r="L407" s="110"/>
    </row>
    <row r="408" spans="2:12" s="3" customFormat="1" ht="11.25" customHeight="1" x14ac:dyDescent="0.2">
      <c r="B408" s="81"/>
      <c r="D408" s="21"/>
      <c r="E408" s="25"/>
      <c r="F408" s="25"/>
      <c r="G408" s="12"/>
      <c r="J408" s="5"/>
      <c r="L408" s="110"/>
    </row>
    <row r="409" spans="2:12" s="3" customFormat="1" ht="11.25" customHeight="1" x14ac:dyDescent="0.2">
      <c r="B409" s="81"/>
      <c r="D409" s="21"/>
      <c r="E409" s="25"/>
      <c r="F409" s="25"/>
      <c r="G409" s="12"/>
      <c r="J409" s="5"/>
      <c r="L409" s="110"/>
    </row>
    <row r="410" spans="2:12" s="3" customFormat="1" ht="11.25" customHeight="1" x14ac:dyDescent="0.2">
      <c r="B410" s="81"/>
      <c r="D410" s="21"/>
      <c r="E410" s="25"/>
      <c r="F410" s="25"/>
      <c r="G410" s="12"/>
      <c r="J410" s="5"/>
      <c r="L410" s="110"/>
    </row>
    <row r="411" spans="2:12" s="3" customFormat="1" ht="11.25" customHeight="1" x14ac:dyDescent="0.2">
      <c r="B411" s="81"/>
      <c r="D411" s="21"/>
      <c r="E411" s="25"/>
      <c r="F411" s="25"/>
      <c r="G411" s="12"/>
      <c r="J411" s="5"/>
      <c r="L411" s="110"/>
    </row>
    <row r="412" spans="2:12" s="3" customFormat="1" ht="11.25" customHeight="1" x14ac:dyDescent="0.2">
      <c r="B412" s="81"/>
      <c r="D412" s="21"/>
      <c r="E412" s="25"/>
      <c r="F412" s="25"/>
      <c r="G412" s="12"/>
      <c r="J412" s="5"/>
      <c r="L412" s="110"/>
    </row>
    <row r="413" spans="2:12" s="3" customFormat="1" ht="11.25" customHeight="1" x14ac:dyDescent="0.2">
      <c r="B413" s="81"/>
      <c r="D413" s="21"/>
      <c r="E413" s="25"/>
      <c r="F413" s="25"/>
      <c r="G413" s="12"/>
      <c r="J413" s="5"/>
      <c r="L413" s="110"/>
    </row>
    <row r="414" spans="2:12" s="3" customFormat="1" ht="11.25" customHeight="1" x14ac:dyDescent="0.2">
      <c r="B414" s="81"/>
      <c r="D414" s="21"/>
      <c r="E414" s="25"/>
      <c r="F414" s="25"/>
      <c r="G414" s="12"/>
      <c r="J414" s="5"/>
      <c r="L414" s="110"/>
    </row>
    <row r="415" spans="2:12" s="3" customFormat="1" ht="11.25" customHeight="1" x14ac:dyDescent="0.2">
      <c r="B415" s="81"/>
      <c r="D415" s="21"/>
      <c r="E415" s="25"/>
      <c r="F415" s="25"/>
      <c r="G415" s="12"/>
      <c r="J415" s="5"/>
      <c r="L415" s="110"/>
    </row>
    <row r="416" spans="2:12" s="3" customFormat="1" ht="11.25" customHeight="1" x14ac:dyDescent="0.2">
      <c r="B416" s="81"/>
      <c r="D416" s="21"/>
      <c r="E416" s="25"/>
      <c r="F416" s="25"/>
      <c r="G416" s="12"/>
      <c r="J416" s="5"/>
      <c r="L416" s="110"/>
    </row>
    <row r="417" spans="2:12" s="3" customFormat="1" ht="11.25" customHeight="1" x14ac:dyDescent="0.2">
      <c r="B417" s="81"/>
      <c r="D417" s="21"/>
      <c r="E417" s="25"/>
      <c r="F417" s="25"/>
      <c r="G417" s="12"/>
      <c r="J417" s="5"/>
      <c r="L417" s="110"/>
    </row>
    <row r="418" spans="2:12" s="3" customFormat="1" ht="11.25" customHeight="1" x14ac:dyDescent="0.2">
      <c r="B418" s="81"/>
      <c r="D418" s="21"/>
      <c r="E418" s="25"/>
      <c r="F418" s="25"/>
      <c r="G418" s="12"/>
      <c r="J418" s="5"/>
      <c r="L418" s="110"/>
    </row>
    <row r="419" spans="2:12" s="3" customFormat="1" ht="11.25" customHeight="1" x14ac:dyDescent="0.2">
      <c r="B419" s="81"/>
      <c r="D419" s="21"/>
      <c r="E419" s="25"/>
      <c r="F419" s="25"/>
      <c r="G419" s="12"/>
      <c r="J419" s="5"/>
      <c r="L419" s="110"/>
    </row>
    <row r="420" spans="2:12" s="3" customFormat="1" ht="11.25" customHeight="1" x14ac:dyDescent="0.2">
      <c r="B420" s="81"/>
      <c r="D420" s="21"/>
      <c r="E420" s="25"/>
      <c r="F420" s="25"/>
      <c r="G420" s="12"/>
      <c r="J420" s="5"/>
      <c r="L420" s="110"/>
    </row>
    <row r="421" spans="2:12" s="3" customFormat="1" ht="11.25" customHeight="1" x14ac:dyDescent="0.2">
      <c r="B421" s="81"/>
      <c r="D421" s="21"/>
      <c r="E421" s="25"/>
      <c r="F421" s="25"/>
      <c r="G421" s="12"/>
      <c r="J421" s="5"/>
      <c r="L421" s="110"/>
    </row>
    <row r="422" spans="2:12" s="3" customFormat="1" ht="11.25" customHeight="1" x14ac:dyDescent="0.2">
      <c r="B422" s="81"/>
      <c r="D422" s="21"/>
      <c r="E422" s="25"/>
      <c r="F422" s="25"/>
      <c r="G422" s="12"/>
      <c r="J422" s="5"/>
      <c r="L422" s="110"/>
    </row>
    <row r="423" spans="2:12" s="3" customFormat="1" ht="11.25" customHeight="1" x14ac:dyDescent="0.2">
      <c r="B423" s="81"/>
      <c r="D423" s="21"/>
      <c r="E423" s="25"/>
      <c r="F423" s="25"/>
      <c r="G423" s="12"/>
      <c r="J423" s="5"/>
      <c r="L423" s="110"/>
    </row>
    <row r="424" spans="2:12" s="3" customFormat="1" ht="11.25" customHeight="1" x14ac:dyDescent="0.2">
      <c r="B424" s="81"/>
      <c r="D424" s="21"/>
      <c r="E424" s="25"/>
      <c r="F424" s="25"/>
      <c r="G424" s="12"/>
      <c r="J424" s="5"/>
      <c r="L424" s="110"/>
    </row>
    <row r="425" spans="2:12" s="3" customFormat="1" ht="11.25" customHeight="1" x14ac:dyDescent="0.2">
      <c r="B425" s="81"/>
      <c r="D425" s="21"/>
      <c r="E425" s="25"/>
      <c r="F425" s="25"/>
      <c r="G425" s="12"/>
      <c r="J425" s="5"/>
      <c r="L425" s="110"/>
    </row>
    <row r="426" spans="2:12" s="3" customFormat="1" ht="11.25" customHeight="1" x14ac:dyDescent="0.2">
      <c r="B426" s="81"/>
      <c r="D426" s="21"/>
      <c r="E426" s="25"/>
      <c r="F426" s="25"/>
      <c r="G426" s="12"/>
      <c r="J426" s="5"/>
      <c r="L426" s="110"/>
    </row>
    <row r="427" spans="2:12" s="3" customFormat="1" ht="11.25" customHeight="1" x14ac:dyDescent="0.2">
      <c r="B427" s="81"/>
      <c r="D427" s="21"/>
      <c r="E427" s="25"/>
      <c r="F427" s="25"/>
      <c r="G427" s="12"/>
      <c r="J427" s="5"/>
      <c r="L427" s="110"/>
    </row>
    <row r="428" spans="2:12" s="3" customFormat="1" ht="11.25" customHeight="1" x14ac:dyDescent="0.2">
      <c r="B428" s="81"/>
      <c r="D428" s="21"/>
      <c r="E428" s="25"/>
      <c r="F428" s="25"/>
      <c r="G428" s="12"/>
      <c r="J428" s="5"/>
      <c r="L428" s="110"/>
    </row>
    <row r="429" spans="2:12" s="3" customFormat="1" ht="11.25" customHeight="1" x14ac:dyDescent="0.2">
      <c r="B429" s="81"/>
      <c r="D429" s="21"/>
      <c r="E429" s="25"/>
      <c r="F429" s="25"/>
      <c r="G429" s="12"/>
      <c r="J429" s="5"/>
      <c r="L429" s="110"/>
    </row>
    <row r="430" spans="2:12" s="3" customFormat="1" ht="11.25" customHeight="1" x14ac:dyDescent="0.2">
      <c r="B430" s="81"/>
      <c r="D430" s="21"/>
      <c r="E430" s="25"/>
      <c r="F430" s="25"/>
      <c r="G430" s="12"/>
      <c r="J430" s="5"/>
      <c r="L430" s="110"/>
    </row>
    <row r="431" spans="2:12" s="3" customFormat="1" ht="11.25" customHeight="1" x14ac:dyDescent="0.2">
      <c r="B431" s="81"/>
      <c r="D431" s="21"/>
      <c r="E431" s="25"/>
      <c r="F431" s="25"/>
      <c r="G431" s="12"/>
      <c r="J431" s="5"/>
      <c r="L431" s="110"/>
    </row>
    <row r="432" spans="2:12" s="3" customFormat="1" ht="11.25" customHeight="1" x14ac:dyDescent="0.2">
      <c r="B432" s="81"/>
      <c r="D432" s="21"/>
      <c r="E432" s="25"/>
      <c r="F432" s="25"/>
      <c r="G432" s="12"/>
      <c r="J432" s="5"/>
      <c r="L432" s="110"/>
    </row>
    <row r="433" spans="2:12" s="3" customFormat="1" ht="11.25" customHeight="1" x14ac:dyDescent="0.2">
      <c r="B433" s="81"/>
      <c r="D433" s="21"/>
      <c r="E433" s="25"/>
      <c r="F433" s="25"/>
      <c r="G433" s="12"/>
      <c r="J433" s="5"/>
      <c r="L433" s="110"/>
    </row>
    <row r="434" spans="2:12" s="3" customFormat="1" ht="11.25" customHeight="1" x14ac:dyDescent="0.2">
      <c r="B434" s="81"/>
      <c r="D434" s="21"/>
      <c r="E434" s="25"/>
      <c r="F434" s="25"/>
      <c r="G434" s="12"/>
      <c r="J434" s="5"/>
      <c r="L434" s="110"/>
    </row>
    <row r="435" spans="2:12" s="3" customFormat="1" ht="11.25" customHeight="1" x14ac:dyDescent="0.2">
      <c r="B435" s="81"/>
      <c r="D435" s="21"/>
      <c r="E435" s="25"/>
      <c r="F435" s="25"/>
      <c r="G435" s="12"/>
      <c r="J435" s="5"/>
      <c r="L435" s="110"/>
    </row>
    <row r="436" spans="2:12" s="3" customFormat="1" ht="11.25" customHeight="1" x14ac:dyDescent="0.2">
      <c r="B436" s="81"/>
      <c r="D436" s="21"/>
      <c r="E436" s="25"/>
      <c r="F436" s="25"/>
      <c r="G436" s="12"/>
      <c r="J436" s="5"/>
      <c r="L436" s="110"/>
    </row>
    <row r="437" spans="2:12" s="3" customFormat="1" ht="11.25" customHeight="1" x14ac:dyDescent="0.2">
      <c r="B437" s="81"/>
      <c r="D437" s="21"/>
      <c r="E437" s="25"/>
      <c r="F437" s="25"/>
      <c r="G437" s="12"/>
      <c r="J437" s="5"/>
      <c r="L437" s="110"/>
    </row>
    <row r="438" spans="2:12" s="3" customFormat="1" ht="11.25" customHeight="1" x14ac:dyDescent="0.2">
      <c r="B438" s="81"/>
      <c r="D438" s="21"/>
      <c r="E438" s="25"/>
      <c r="F438" s="25"/>
      <c r="G438" s="12"/>
      <c r="J438" s="5"/>
      <c r="L438" s="110"/>
    </row>
    <row r="439" spans="2:12" s="3" customFormat="1" ht="11.25" customHeight="1" x14ac:dyDescent="0.2">
      <c r="B439" s="81"/>
      <c r="D439" s="21"/>
      <c r="E439" s="25"/>
      <c r="F439" s="25"/>
      <c r="G439" s="12"/>
      <c r="J439" s="5"/>
      <c r="L439" s="110"/>
    </row>
    <row r="440" spans="2:12" s="3" customFormat="1" ht="11.25" customHeight="1" x14ac:dyDescent="0.2">
      <c r="B440" s="81"/>
      <c r="D440" s="21"/>
      <c r="E440" s="25"/>
      <c r="F440" s="25"/>
      <c r="G440" s="12"/>
      <c r="J440" s="5"/>
      <c r="L440" s="110"/>
    </row>
    <row r="441" spans="2:12" s="3" customFormat="1" ht="11.25" customHeight="1" x14ac:dyDescent="0.2">
      <c r="B441" s="81"/>
      <c r="D441" s="21"/>
      <c r="E441" s="25"/>
      <c r="F441" s="25"/>
      <c r="G441" s="12"/>
      <c r="J441" s="5"/>
      <c r="L441" s="110"/>
    </row>
    <row r="442" spans="2:12" s="3" customFormat="1" ht="11.25" customHeight="1" x14ac:dyDescent="0.2">
      <c r="B442" s="81"/>
      <c r="D442" s="21"/>
      <c r="E442" s="25"/>
      <c r="F442" s="25"/>
      <c r="G442" s="12"/>
      <c r="J442" s="5"/>
      <c r="L442" s="110"/>
    </row>
    <row r="443" spans="2:12" s="3" customFormat="1" ht="11.25" customHeight="1" x14ac:dyDescent="0.2">
      <c r="B443" s="81"/>
      <c r="D443" s="21"/>
      <c r="E443" s="25"/>
      <c r="F443" s="25"/>
      <c r="G443" s="12"/>
      <c r="J443" s="5"/>
      <c r="L443" s="110"/>
    </row>
    <row r="444" spans="2:12" s="3" customFormat="1" ht="11.25" customHeight="1" x14ac:dyDescent="0.2">
      <c r="B444" s="81"/>
      <c r="D444" s="21"/>
      <c r="E444" s="25"/>
      <c r="F444" s="25"/>
      <c r="G444" s="12"/>
      <c r="J444" s="5"/>
      <c r="L444" s="110"/>
    </row>
    <row r="445" spans="2:12" s="3" customFormat="1" ht="11.25" customHeight="1" x14ac:dyDescent="0.2">
      <c r="B445" s="81"/>
      <c r="D445" s="21"/>
      <c r="E445" s="25"/>
      <c r="F445" s="25"/>
      <c r="G445" s="12"/>
      <c r="J445" s="5"/>
      <c r="L445" s="110"/>
    </row>
    <row r="446" spans="2:12" s="3" customFormat="1" ht="11.25" customHeight="1" x14ac:dyDescent="0.2">
      <c r="B446" s="81"/>
      <c r="D446" s="21"/>
      <c r="E446" s="25"/>
      <c r="F446" s="25"/>
      <c r="G446" s="12"/>
      <c r="J446" s="5"/>
      <c r="L446" s="110"/>
    </row>
    <row r="447" spans="2:12" s="3" customFormat="1" ht="11.25" customHeight="1" x14ac:dyDescent="0.2">
      <c r="B447" s="81"/>
      <c r="D447" s="21"/>
      <c r="E447" s="25"/>
      <c r="F447" s="25"/>
      <c r="G447" s="12"/>
      <c r="J447" s="5"/>
      <c r="L447" s="110"/>
    </row>
    <row r="448" spans="2:12" s="3" customFormat="1" ht="11.25" customHeight="1" x14ac:dyDescent="0.2">
      <c r="B448" s="81"/>
      <c r="D448" s="21"/>
      <c r="E448" s="25"/>
      <c r="F448" s="25"/>
      <c r="G448" s="12"/>
      <c r="J448" s="5"/>
      <c r="L448" s="110"/>
    </row>
    <row r="449" spans="2:12" s="3" customFormat="1" ht="11.25" customHeight="1" x14ac:dyDescent="0.2">
      <c r="B449" s="81"/>
      <c r="D449" s="21"/>
      <c r="E449" s="25"/>
      <c r="F449" s="25"/>
      <c r="G449" s="12"/>
      <c r="J449" s="5"/>
      <c r="L449" s="110"/>
    </row>
    <row r="450" spans="2:12" s="3" customFormat="1" ht="11.25" customHeight="1" x14ac:dyDescent="0.2">
      <c r="B450" s="81"/>
      <c r="D450" s="21"/>
      <c r="E450" s="25"/>
      <c r="F450" s="25"/>
      <c r="G450" s="12"/>
      <c r="J450" s="5"/>
      <c r="L450" s="110"/>
    </row>
    <row r="451" spans="2:12" s="3" customFormat="1" ht="11.25" customHeight="1" x14ac:dyDescent="0.2">
      <c r="B451" s="81"/>
      <c r="D451" s="21"/>
      <c r="E451" s="25"/>
      <c r="F451" s="25"/>
      <c r="G451" s="12"/>
      <c r="J451" s="5"/>
      <c r="L451" s="110"/>
    </row>
    <row r="452" spans="2:12" s="3" customFormat="1" ht="11.25" customHeight="1" x14ac:dyDescent="0.2">
      <c r="B452" s="81"/>
      <c r="D452" s="21"/>
      <c r="E452" s="25"/>
      <c r="F452" s="25"/>
      <c r="G452" s="12"/>
      <c r="J452" s="5"/>
      <c r="L452" s="110"/>
    </row>
    <row r="453" spans="2:12" s="3" customFormat="1" ht="11.25" customHeight="1" x14ac:dyDescent="0.2">
      <c r="B453" s="81"/>
      <c r="D453" s="21"/>
      <c r="E453" s="25"/>
      <c r="F453" s="25"/>
      <c r="G453" s="12"/>
      <c r="J453" s="5"/>
      <c r="L453" s="110"/>
    </row>
    <row r="454" spans="2:12" s="3" customFormat="1" ht="11.25" customHeight="1" x14ac:dyDescent="0.2">
      <c r="B454" s="81"/>
      <c r="D454" s="21"/>
      <c r="E454" s="25"/>
      <c r="F454" s="25"/>
      <c r="G454" s="12"/>
      <c r="J454" s="5"/>
      <c r="L454" s="110"/>
    </row>
    <row r="455" spans="2:12" s="3" customFormat="1" ht="11.25" customHeight="1" x14ac:dyDescent="0.2">
      <c r="B455" s="81"/>
      <c r="D455" s="21"/>
      <c r="E455" s="25"/>
      <c r="F455" s="25"/>
      <c r="G455" s="12"/>
      <c r="J455" s="5"/>
      <c r="L455" s="110"/>
    </row>
    <row r="456" spans="2:12" s="3" customFormat="1" ht="11.25" customHeight="1" x14ac:dyDescent="0.2">
      <c r="B456" s="81"/>
      <c r="D456" s="21"/>
      <c r="E456" s="25"/>
      <c r="F456" s="25"/>
      <c r="G456" s="12"/>
      <c r="J456" s="5"/>
      <c r="L456" s="110"/>
    </row>
    <row r="457" spans="2:12" s="3" customFormat="1" ht="11.25" customHeight="1" x14ac:dyDescent="0.2">
      <c r="B457" s="81"/>
      <c r="D457" s="21"/>
      <c r="E457" s="25"/>
      <c r="F457" s="25"/>
      <c r="G457" s="12"/>
      <c r="J457" s="5"/>
      <c r="L457" s="110"/>
    </row>
    <row r="458" spans="2:12" s="3" customFormat="1" ht="11.25" customHeight="1" x14ac:dyDescent="0.2">
      <c r="B458" s="81"/>
      <c r="D458" s="21"/>
      <c r="E458" s="25"/>
      <c r="F458" s="25"/>
      <c r="G458" s="12"/>
      <c r="J458" s="5"/>
      <c r="L458" s="110"/>
    </row>
    <row r="459" spans="2:12" s="3" customFormat="1" ht="11.25" customHeight="1" x14ac:dyDescent="0.2">
      <c r="B459" s="81"/>
      <c r="D459" s="21"/>
      <c r="E459" s="25"/>
      <c r="F459" s="25"/>
      <c r="G459" s="12"/>
      <c r="J459" s="5"/>
      <c r="L459" s="110"/>
    </row>
    <row r="460" spans="2:12" s="3" customFormat="1" ht="11.25" customHeight="1" x14ac:dyDescent="0.2">
      <c r="B460" s="81"/>
      <c r="D460" s="21"/>
      <c r="E460" s="25"/>
      <c r="F460" s="25"/>
      <c r="G460" s="12"/>
      <c r="J460" s="5"/>
      <c r="L460" s="110"/>
    </row>
    <row r="461" spans="2:12" s="3" customFormat="1" ht="11.25" customHeight="1" x14ac:dyDescent="0.2">
      <c r="B461" s="81"/>
      <c r="D461" s="21"/>
      <c r="E461" s="25"/>
      <c r="F461" s="25"/>
      <c r="G461" s="12"/>
      <c r="J461" s="5"/>
      <c r="L461" s="110"/>
    </row>
    <row r="462" spans="2:12" s="3" customFormat="1" ht="11.25" customHeight="1" x14ac:dyDescent="0.2">
      <c r="B462" s="81"/>
      <c r="D462" s="21"/>
      <c r="E462" s="25"/>
      <c r="F462" s="25"/>
      <c r="G462" s="12"/>
      <c r="J462" s="5"/>
      <c r="L462" s="110"/>
    </row>
    <row r="463" spans="2:12" s="3" customFormat="1" ht="11.25" customHeight="1" x14ac:dyDescent="0.2">
      <c r="B463" s="81"/>
      <c r="D463" s="21"/>
      <c r="E463" s="25"/>
      <c r="F463" s="25"/>
      <c r="G463" s="12"/>
      <c r="J463" s="5"/>
      <c r="L463" s="110"/>
    </row>
    <row r="464" spans="2:12" s="3" customFormat="1" ht="11.25" customHeight="1" x14ac:dyDescent="0.2">
      <c r="B464" s="81"/>
      <c r="D464" s="21"/>
      <c r="E464" s="25"/>
      <c r="F464" s="25"/>
      <c r="G464" s="12"/>
      <c r="J464" s="5"/>
      <c r="L464" s="110"/>
    </row>
    <row r="465" spans="2:12" s="3" customFormat="1" ht="11.25" customHeight="1" x14ac:dyDescent="0.2">
      <c r="B465" s="81"/>
      <c r="D465" s="21"/>
      <c r="E465" s="25"/>
      <c r="F465" s="25"/>
      <c r="G465" s="12"/>
      <c r="J465" s="5"/>
      <c r="L465" s="110"/>
    </row>
    <row r="466" spans="2:12" s="3" customFormat="1" ht="11.25" customHeight="1" x14ac:dyDescent="0.2">
      <c r="B466" s="81"/>
      <c r="D466" s="21"/>
      <c r="E466" s="25"/>
      <c r="F466" s="25"/>
      <c r="G466" s="12"/>
      <c r="J466" s="5"/>
      <c r="L466" s="110"/>
    </row>
    <row r="467" spans="2:12" s="3" customFormat="1" ht="11.25" customHeight="1" x14ac:dyDescent="0.2">
      <c r="B467" s="81"/>
      <c r="D467" s="21"/>
      <c r="E467" s="25"/>
      <c r="F467" s="25"/>
      <c r="G467" s="12"/>
      <c r="J467" s="5"/>
      <c r="L467" s="110"/>
    </row>
    <row r="468" spans="2:12" s="3" customFormat="1" ht="11.25" customHeight="1" x14ac:dyDescent="0.2">
      <c r="B468" s="81"/>
      <c r="D468" s="21"/>
      <c r="E468" s="25"/>
      <c r="F468" s="25"/>
      <c r="G468" s="12"/>
      <c r="J468" s="5"/>
      <c r="L468" s="110"/>
    </row>
    <row r="469" spans="2:12" s="3" customFormat="1" ht="11.25" customHeight="1" x14ac:dyDescent="0.2">
      <c r="B469" s="81"/>
      <c r="D469" s="21"/>
      <c r="E469" s="25"/>
      <c r="F469" s="25"/>
      <c r="G469" s="12"/>
      <c r="J469" s="5"/>
      <c r="L469" s="110"/>
    </row>
    <row r="470" spans="2:12" s="3" customFormat="1" ht="11.25" customHeight="1" x14ac:dyDescent="0.2">
      <c r="B470" s="81"/>
      <c r="D470" s="21"/>
      <c r="E470" s="25"/>
      <c r="F470" s="25"/>
      <c r="G470" s="12"/>
      <c r="J470" s="5"/>
      <c r="L470" s="110"/>
    </row>
    <row r="471" spans="2:12" s="3" customFormat="1" ht="11.25" customHeight="1" x14ac:dyDescent="0.2">
      <c r="B471" s="81"/>
      <c r="D471" s="21"/>
      <c r="E471" s="25"/>
      <c r="F471" s="25"/>
      <c r="G471" s="12"/>
      <c r="J471" s="5"/>
      <c r="L471" s="110"/>
    </row>
    <row r="472" spans="2:12" s="3" customFormat="1" ht="11.25" customHeight="1" x14ac:dyDescent="0.2">
      <c r="B472" s="81"/>
      <c r="D472" s="21"/>
      <c r="E472" s="25"/>
      <c r="F472" s="25"/>
      <c r="G472" s="12"/>
      <c r="J472" s="5"/>
      <c r="L472" s="110"/>
    </row>
    <row r="473" spans="2:12" s="3" customFormat="1" ht="11.25" customHeight="1" x14ac:dyDescent="0.2">
      <c r="B473" s="81"/>
      <c r="D473" s="21"/>
      <c r="E473" s="25"/>
      <c r="F473" s="25"/>
      <c r="G473" s="12"/>
      <c r="J473" s="5"/>
      <c r="L473" s="110"/>
    </row>
    <row r="474" spans="2:12" s="3" customFormat="1" ht="11.25" customHeight="1" x14ac:dyDescent="0.2">
      <c r="B474" s="81"/>
      <c r="D474" s="21"/>
      <c r="E474" s="25"/>
      <c r="F474" s="25"/>
      <c r="G474" s="12"/>
      <c r="J474" s="5"/>
      <c r="L474" s="110"/>
    </row>
    <row r="475" spans="2:12" s="3" customFormat="1" ht="11.25" customHeight="1" x14ac:dyDescent="0.2">
      <c r="B475" s="81"/>
      <c r="D475" s="21"/>
      <c r="E475" s="25"/>
      <c r="F475" s="25"/>
      <c r="G475" s="12"/>
      <c r="J475" s="5"/>
      <c r="L475" s="110"/>
    </row>
    <row r="476" spans="2:12" s="3" customFormat="1" ht="11.25" customHeight="1" x14ac:dyDescent="0.2">
      <c r="B476" s="81"/>
      <c r="D476" s="21"/>
      <c r="E476" s="25"/>
      <c r="F476" s="25"/>
      <c r="G476" s="12"/>
      <c r="J476" s="5"/>
      <c r="L476" s="110"/>
    </row>
    <row r="477" spans="2:12" s="3" customFormat="1" ht="11.25" customHeight="1" x14ac:dyDescent="0.2">
      <c r="B477" s="81"/>
      <c r="D477" s="21"/>
      <c r="E477" s="25"/>
      <c r="F477" s="25"/>
      <c r="G477" s="12"/>
      <c r="J477" s="5"/>
      <c r="L477" s="110"/>
    </row>
    <row r="478" spans="2:12" s="3" customFormat="1" ht="11.25" customHeight="1" x14ac:dyDescent="0.2">
      <c r="B478" s="81"/>
      <c r="D478" s="21"/>
      <c r="E478" s="25"/>
      <c r="F478" s="25"/>
      <c r="G478" s="12"/>
      <c r="J478" s="5"/>
      <c r="L478" s="110"/>
    </row>
    <row r="479" spans="2:12" s="3" customFormat="1" ht="11.25" customHeight="1" x14ac:dyDescent="0.2">
      <c r="B479" s="81"/>
      <c r="D479" s="21"/>
      <c r="E479" s="25"/>
      <c r="F479" s="25"/>
      <c r="G479" s="12"/>
      <c r="J479" s="5"/>
      <c r="L479" s="110"/>
    </row>
    <row r="480" spans="2:12" s="3" customFormat="1" ht="11.25" customHeight="1" x14ac:dyDescent="0.2">
      <c r="B480" s="81"/>
      <c r="D480" s="21"/>
      <c r="E480" s="25"/>
      <c r="F480" s="25"/>
      <c r="G480" s="12"/>
      <c r="J480" s="5"/>
      <c r="L480" s="110"/>
    </row>
    <row r="481" spans="2:12" s="3" customFormat="1" ht="11.25" customHeight="1" x14ac:dyDescent="0.2">
      <c r="B481" s="81"/>
      <c r="D481" s="21"/>
      <c r="E481" s="25"/>
      <c r="F481" s="25"/>
      <c r="G481" s="12"/>
      <c r="J481" s="5"/>
      <c r="L481" s="110"/>
    </row>
    <row r="482" spans="2:12" s="3" customFormat="1" ht="11.25" customHeight="1" x14ac:dyDescent="0.2">
      <c r="B482" s="81"/>
      <c r="D482" s="21"/>
      <c r="E482" s="25"/>
      <c r="F482" s="25"/>
      <c r="G482" s="12"/>
      <c r="J482" s="5"/>
      <c r="L482" s="110"/>
    </row>
    <row r="483" spans="2:12" s="3" customFormat="1" ht="11.25" customHeight="1" x14ac:dyDescent="0.2">
      <c r="B483" s="81"/>
      <c r="D483" s="21"/>
      <c r="E483" s="25"/>
      <c r="F483" s="25"/>
      <c r="G483" s="12"/>
      <c r="J483" s="5"/>
      <c r="L483" s="110"/>
    </row>
    <row r="484" spans="2:12" s="3" customFormat="1" ht="11.25" customHeight="1" x14ac:dyDescent="0.2">
      <c r="B484" s="81"/>
      <c r="D484" s="21"/>
      <c r="E484" s="25"/>
      <c r="F484" s="25"/>
      <c r="G484" s="12"/>
      <c r="J484" s="5"/>
      <c r="L484" s="110"/>
    </row>
    <row r="485" spans="2:12" s="3" customFormat="1" ht="11.25" customHeight="1" x14ac:dyDescent="0.2">
      <c r="B485" s="81"/>
      <c r="D485" s="21"/>
      <c r="E485" s="25"/>
      <c r="F485" s="25"/>
      <c r="G485" s="12"/>
      <c r="J485" s="5"/>
      <c r="L485" s="110"/>
    </row>
    <row r="486" spans="2:12" s="3" customFormat="1" ht="11.25" customHeight="1" x14ac:dyDescent="0.2">
      <c r="B486" s="81"/>
      <c r="D486" s="21"/>
      <c r="E486" s="25"/>
      <c r="F486" s="25"/>
      <c r="G486" s="12"/>
      <c r="J486" s="5"/>
      <c r="L486" s="110"/>
    </row>
    <row r="487" spans="2:12" s="3" customFormat="1" ht="11.25" customHeight="1" x14ac:dyDescent="0.2">
      <c r="B487" s="81"/>
      <c r="D487" s="21"/>
      <c r="E487" s="25"/>
      <c r="F487" s="25"/>
      <c r="G487" s="12"/>
      <c r="J487" s="5"/>
      <c r="L487" s="110"/>
    </row>
    <row r="488" spans="2:12" s="3" customFormat="1" ht="11.25" customHeight="1" x14ac:dyDescent="0.2">
      <c r="B488" s="81"/>
      <c r="D488" s="21"/>
      <c r="E488" s="25"/>
      <c r="F488" s="25"/>
      <c r="G488" s="12"/>
      <c r="J488" s="5"/>
      <c r="L488" s="110"/>
    </row>
    <row r="489" spans="2:12" s="3" customFormat="1" ht="11.25" customHeight="1" x14ac:dyDescent="0.2">
      <c r="B489" s="81"/>
      <c r="D489" s="21"/>
      <c r="E489" s="25"/>
      <c r="F489" s="25"/>
      <c r="G489" s="12"/>
      <c r="J489" s="5"/>
      <c r="L489" s="110"/>
    </row>
    <row r="490" spans="2:12" s="3" customFormat="1" ht="11.25" customHeight="1" x14ac:dyDescent="0.2">
      <c r="B490" s="81"/>
      <c r="D490" s="21"/>
      <c r="E490" s="25"/>
      <c r="F490" s="25"/>
      <c r="G490" s="12"/>
      <c r="J490" s="5"/>
      <c r="L490" s="110"/>
    </row>
    <row r="491" spans="2:12" s="3" customFormat="1" ht="11.25" customHeight="1" x14ac:dyDescent="0.2">
      <c r="B491" s="81"/>
      <c r="D491" s="21"/>
      <c r="E491" s="25"/>
      <c r="F491" s="25"/>
      <c r="G491" s="12"/>
      <c r="J491" s="5"/>
      <c r="L491" s="110"/>
    </row>
    <row r="492" spans="2:12" s="3" customFormat="1" ht="11.25" customHeight="1" x14ac:dyDescent="0.2">
      <c r="B492" s="81"/>
      <c r="D492" s="21"/>
      <c r="E492" s="25"/>
      <c r="F492" s="25"/>
      <c r="G492" s="12"/>
      <c r="J492" s="5"/>
      <c r="L492" s="110"/>
    </row>
    <row r="493" spans="2:12" s="3" customFormat="1" ht="11.25" customHeight="1" x14ac:dyDescent="0.2">
      <c r="B493" s="81"/>
      <c r="D493" s="21"/>
      <c r="E493" s="25"/>
      <c r="F493" s="25"/>
      <c r="G493" s="12"/>
      <c r="J493" s="5"/>
      <c r="L493" s="110"/>
    </row>
    <row r="494" spans="2:12" s="3" customFormat="1" ht="11.25" customHeight="1" x14ac:dyDescent="0.2">
      <c r="B494" s="81"/>
      <c r="D494" s="21"/>
      <c r="E494" s="25"/>
      <c r="F494" s="25"/>
      <c r="G494" s="12"/>
      <c r="J494" s="5"/>
      <c r="L494" s="110"/>
    </row>
    <row r="495" spans="2:12" s="3" customFormat="1" ht="11.25" customHeight="1" x14ac:dyDescent="0.2">
      <c r="B495" s="81"/>
      <c r="D495" s="21"/>
      <c r="E495" s="25"/>
      <c r="F495" s="25"/>
      <c r="G495" s="12"/>
      <c r="J495" s="5"/>
      <c r="L495" s="110"/>
    </row>
    <row r="496" spans="2:12" s="3" customFormat="1" ht="11.25" customHeight="1" x14ac:dyDescent="0.2">
      <c r="B496" s="81"/>
      <c r="D496" s="21"/>
      <c r="E496" s="25"/>
      <c r="F496" s="25"/>
      <c r="G496" s="12"/>
      <c r="J496" s="5"/>
      <c r="L496" s="110"/>
    </row>
    <row r="497" spans="2:12" s="3" customFormat="1" ht="11.25" customHeight="1" x14ac:dyDescent="0.2">
      <c r="B497" s="81"/>
      <c r="D497" s="21"/>
      <c r="E497" s="25"/>
      <c r="F497" s="25"/>
      <c r="G497" s="12"/>
      <c r="J497" s="5"/>
      <c r="L497" s="110"/>
    </row>
    <row r="498" spans="2:12" s="3" customFormat="1" ht="11.25" customHeight="1" x14ac:dyDescent="0.2">
      <c r="B498" s="81"/>
      <c r="D498" s="21"/>
      <c r="E498" s="25"/>
      <c r="F498" s="25"/>
      <c r="G498" s="12"/>
      <c r="J498" s="5"/>
      <c r="L498" s="110"/>
    </row>
    <row r="499" spans="2:12" s="3" customFormat="1" ht="11.25" customHeight="1" x14ac:dyDescent="0.2">
      <c r="B499" s="81"/>
      <c r="D499" s="21"/>
      <c r="E499" s="25"/>
      <c r="F499" s="25"/>
      <c r="G499" s="12"/>
      <c r="J499" s="5"/>
      <c r="L499" s="110"/>
    </row>
    <row r="500" spans="2:12" s="3" customFormat="1" ht="11.25" customHeight="1" x14ac:dyDescent="0.2">
      <c r="B500" s="81"/>
      <c r="D500" s="21"/>
      <c r="E500" s="25"/>
      <c r="F500" s="25"/>
      <c r="G500" s="12"/>
      <c r="J500" s="5"/>
      <c r="L500" s="110"/>
    </row>
    <row r="501" spans="2:12" s="3" customFormat="1" ht="11.25" customHeight="1" x14ac:dyDescent="0.2">
      <c r="B501" s="81"/>
      <c r="D501" s="21"/>
      <c r="E501" s="25"/>
      <c r="F501" s="25"/>
      <c r="G501" s="12"/>
      <c r="J501" s="5"/>
      <c r="L501" s="110"/>
    </row>
    <row r="502" spans="2:12" s="3" customFormat="1" ht="11.25" customHeight="1" x14ac:dyDescent="0.2">
      <c r="B502" s="81"/>
      <c r="D502" s="21"/>
      <c r="E502" s="25"/>
      <c r="F502" s="25"/>
      <c r="G502" s="12"/>
      <c r="J502" s="5"/>
      <c r="L502" s="110"/>
    </row>
    <row r="503" spans="2:12" s="3" customFormat="1" ht="11.25" customHeight="1" x14ac:dyDescent="0.2">
      <c r="B503" s="81"/>
      <c r="D503" s="21"/>
      <c r="E503" s="25"/>
      <c r="F503" s="25"/>
      <c r="G503" s="12"/>
      <c r="J503" s="5"/>
      <c r="L503" s="110"/>
    </row>
    <row r="504" spans="2:12" s="3" customFormat="1" ht="11.25" customHeight="1" x14ac:dyDescent="0.2">
      <c r="B504" s="81"/>
      <c r="D504" s="21"/>
      <c r="E504" s="25"/>
      <c r="F504" s="25"/>
      <c r="G504" s="12"/>
      <c r="J504" s="5"/>
      <c r="L504" s="110"/>
    </row>
    <row r="505" spans="2:12" s="3" customFormat="1" ht="11.25" customHeight="1" x14ac:dyDescent="0.2">
      <c r="B505" s="81"/>
      <c r="D505" s="21"/>
      <c r="E505" s="25"/>
      <c r="F505" s="25"/>
      <c r="G505" s="12"/>
      <c r="J505" s="5"/>
      <c r="L505" s="110"/>
    </row>
    <row r="506" spans="2:12" s="3" customFormat="1" ht="11.25" customHeight="1" x14ac:dyDescent="0.2">
      <c r="B506" s="81"/>
      <c r="D506" s="21"/>
      <c r="E506" s="25"/>
      <c r="F506" s="25"/>
      <c r="G506" s="12"/>
      <c r="J506" s="5"/>
      <c r="L506" s="110"/>
    </row>
    <row r="507" spans="2:12" s="3" customFormat="1" ht="11.25" customHeight="1" x14ac:dyDescent="0.2">
      <c r="B507" s="81"/>
      <c r="D507" s="21"/>
      <c r="E507" s="25"/>
      <c r="F507" s="25"/>
      <c r="G507" s="12"/>
      <c r="J507" s="5"/>
      <c r="L507" s="110"/>
    </row>
    <row r="508" spans="2:12" s="3" customFormat="1" ht="11.25" customHeight="1" x14ac:dyDescent="0.2">
      <c r="B508" s="81"/>
      <c r="D508" s="21"/>
      <c r="E508" s="25"/>
      <c r="F508" s="25"/>
      <c r="G508" s="12"/>
      <c r="J508" s="5"/>
      <c r="L508" s="110"/>
    </row>
    <row r="509" spans="2:12" s="3" customFormat="1" ht="11.25" customHeight="1" x14ac:dyDescent="0.2">
      <c r="B509" s="81"/>
      <c r="D509" s="21"/>
      <c r="E509" s="25"/>
      <c r="F509" s="25"/>
      <c r="G509" s="12"/>
      <c r="J509" s="5"/>
      <c r="L509" s="110"/>
    </row>
    <row r="510" spans="2:12" s="3" customFormat="1" ht="11.25" customHeight="1" x14ac:dyDescent="0.2">
      <c r="B510" s="81"/>
      <c r="D510" s="21"/>
      <c r="E510" s="25"/>
      <c r="F510" s="25"/>
      <c r="G510" s="12"/>
      <c r="J510" s="5"/>
      <c r="L510" s="110"/>
    </row>
    <row r="511" spans="2:12" s="3" customFormat="1" ht="11.25" customHeight="1" x14ac:dyDescent="0.2">
      <c r="B511" s="81"/>
      <c r="D511" s="21"/>
      <c r="E511" s="25"/>
      <c r="F511" s="25"/>
      <c r="G511" s="12"/>
      <c r="J511" s="5"/>
      <c r="L511" s="110"/>
    </row>
    <row r="512" spans="2:12" s="3" customFormat="1" ht="11.25" customHeight="1" x14ac:dyDescent="0.2">
      <c r="B512" s="81"/>
      <c r="D512" s="21"/>
      <c r="E512" s="25"/>
      <c r="F512" s="25"/>
      <c r="G512" s="12"/>
      <c r="J512" s="5"/>
      <c r="L512" s="110"/>
    </row>
    <row r="513" spans="2:12" s="3" customFormat="1" ht="11.25" customHeight="1" x14ac:dyDescent="0.2">
      <c r="B513" s="81"/>
      <c r="D513" s="21"/>
      <c r="E513" s="25"/>
      <c r="F513" s="25"/>
      <c r="G513" s="12"/>
      <c r="J513" s="5"/>
      <c r="L513" s="110"/>
    </row>
    <row r="514" spans="2:12" s="3" customFormat="1" ht="11.25" customHeight="1" x14ac:dyDescent="0.2">
      <c r="B514" s="81"/>
      <c r="D514" s="21"/>
      <c r="E514" s="25"/>
      <c r="F514" s="25"/>
      <c r="G514" s="12"/>
      <c r="J514" s="5"/>
      <c r="L514" s="110"/>
    </row>
    <row r="515" spans="2:12" s="3" customFormat="1" ht="11.25" customHeight="1" x14ac:dyDescent="0.2">
      <c r="B515" s="81"/>
      <c r="D515" s="21"/>
      <c r="E515" s="25"/>
      <c r="F515" s="25"/>
      <c r="G515" s="12"/>
      <c r="J515" s="5"/>
      <c r="L515" s="110"/>
    </row>
    <row r="516" spans="2:12" s="3" customFormat="1" ht="11.25" customHeight="1" x14ac:dyDescent="0.2">
      <c r="B516" s="81"/>
      <c r="D516" s="21"/>
      <c r="E516" s="25"/>
      <c r="F516" s="25"/>
      <c r="G516" s="12"/>
      <c r="J516" s="5"/>
      <c r="L516" s="110"/>
    </row>
    <row r="517" spans="2:12" s="3" customFormat="1" ht="11.25" customHeight="1" x14ac:dyDescent="0.2">
      <c r="B517" s="81"/>
      <c r="D517" s="21"/>
      <c r="E517" s="25"/>
      <c r="F517" s="25"/>
      <c r="G517" s="12"/>
      <c r="J517" s="5"/>
      <c r="L517" s="110"/>
    </row>
    <row r="518" spans="2:12" s="3" customFormat="1" ht="11.25" customHeight="1" x14ac:dyDescent="0.2">
      <c r="B518" s="81"/>
      <c r="D518" s="21"/>
      <c r="E518" s="25"/>
      <c r="F518" s="25"/>
      <c r="G518" s="12"/>
      <c r="J518" s="5"/>
      <c r="L518" s="110"/>
    </row>
    <row r="519" spans="2:12" s="3" customFormat="1" ht="11.25" customHeight="1" x14ac:dyDescent="0.2">
      <c r="B519" s="81"/>
      <c r="D519" s="21"/>
      <c r="E519" s="25"/>
      <c r="F519" s="25"/>
      <c r="G519" s="12"/>
      <c r="J519" s="5"/>
      <c r="L519" s="110"/>
    </row>
    <row r="520" spans="2:12" s="3" customFormat="1" ht="11.25" customHeight="1" x14ac:dyDescent="0.2">
      <c r="B520" s="81"/>
      <c r="D520" s="21"/>
      <c r="E520" s="25"/>
      <c r="F520" s="25"/>
      <c r="G520" s="12"/>
      <c r="J520" s="5"/>
      <c r="L520" s="110"/>
    </row>
    <row r="521" spans="2:12" s="3" customFormat="1" ht="11.25" customHeight="1" x14ac:dyDescent="0.2">
      <c r="B521" s="81"/>
      <c r="D521" s="21"/>
      <c r="E521" s="25"/>
      <c r="F521" s="25"/>
      <c r="G521" s="12"/>
      <c r="J521" s="5"/>
      <c r="L521" s="110"/>
    </row>
    <row r="522" spans="2:12" s="3" customFormat="1" ht="11.25" customHeight="1" x14ac:dyDescent="0.2">
      <c r="B522" s="81"/>
      <c r="D522" s="21"/>
      <c r="E522" s="25"/>
      <c r="F522" s="25"/>
      <c r="G522" s="12"/>
      <c r="J522" s="5"/>
      <c r="L522" s="110"/>
    </row>
    <row r="523" spans="2:12" s="3" customFormat="1" ht="11.25" customHeight="1" x14ac:dyDescent="0.2">
      <c r="B523" s="81"/>
      <c r="D523" s="21"/>
      <c r="E523" s="25"/>
      <c r="F523" s="25"/>
      <c r="G523" s="12"/>
      <c r="J523" s="5"/>
      <c r="L523" s="110"/>
    </row>
    <row r="524" spans="2:12" s="3" customFormat="1" ht="11.25" customHeight="1" x14ac:dyDescent="0.2">
      <c r="B524" s="81"/>
      <c r="D524" s="21"/>
      <c r="E524" s="25"/>
      <c r="F524" s="25"/>
      <c r="G524" s="12"/>
      <c r="J524" s="5"/>
      <c r="L524" s="110"/>
    </row>
    <row r="525" spans="2:12" s="3" customFormat="1" ht="11.25" customHeight="1" x14ac:dyDescent="0.2">
      <c r="B525" s="81"/>
      <c r="D525" s="21"/>
      <c r="E525" s="25"/>
      <c r="F525" s="25"/>
      <c r="G525" s="12"/>
      <c r="J525" s="5"/>
      <c r="L525" s="110"/>
    </row>
    <row r="526" spans="2:12" s="3" customFormat="1" ht="11.25" customHeight="1" x14ac:dyDescent="0.2">
      <c r="B526" s="81"/>
      <c r="D526" s="21"/>
      <c r="E526" s="25"/>
      <c r="F526" s="25"/>
      <c r="G526" s="12"/>
      <c r="J526" s="5"/>
      <c r="L526" s="110"/>
    </row>
    <row r="527" spans="2:12" s="3" customFormat="1" ht="11.25" customHeight="1" x14ac:dyDescent="0.2">
      <c r="B527" s="81"/>
      <c r="D527" s="21"/>
      <c r="E527" s="25"/>
      <c r="F527" s="25"/>
      <c r="G527" s="12"/>
      <c r="J527" s="5"/>
      <c r="L527" s="110"/>
    </row>
    <row r="528" spans="2:12" s="3" customFormat="1" ht="11.25" customHeight="1" x14ac:dyDescent="0.2">
      <c r="B528" s="81"/>
      <c r="D528" s="21"/>
      <c r="E528" s="25"/>
      <c r="F528" s="25"/>
      <c r="G528" s="12"/>
      <c r="J528" s="5"/>
      <c r="L528" s="110"/>
    </row>
    <row r="529" spans="2:12" s="3" customFormat="1" ht="11.25" customHeight="1" x14ac:dyDescent="0.2">
      <c r="B529" s="81"/>
      <c r="D529" s="21"/>
      <c r="E529" s="25"/>
      <c r="F529" s="25"/>
      <c r="G529" s="12"/>
      <c r="J529" s="5"/>
      <c r="L529" s="110"/>
    </row>
    <row r="530" spans="2:12" s="3" customFormat="1" ht="11.25" customHeight="1" x14ac:dyDescent="0.2">
      <c r="B530" s="81"/>
      <c r="D530" s="21"/>
      <c r="E530" s="25"/>
      <c r="F530" s="25"/>
      <c r="G530" s="12"/>
      <c r="J530" s="5"/>
      <c r="L530" s="110"/>
    </row>
    <row r="531" spans="2:12" s="3" customFormat="1" ht="11.25" customHeight="1" x14ac:dyDescent="0.2">
      <c r="B531" s="81"/>
      <c r="D531" s="21"/>
      <c r="E531" s="25"/>
      <c r="F531" s="25"/>
      <c r="G531" s="12"/>
      <c r="J531" s="5"/>
      <c r="L531" s="110"/>
    </row>
    <row r="532" spans="2:12" s="3" customFormat="1" ht="11.25" customHeight="1" x14ac:dyDescent="0.2">
      <c r="B532" s="81"/>
      <c r="D532" s="21"/>
      <c r="E532" s="25"/>
      <c r="F532" s="25"/>
      <c r="G532" s="12"/>
      <c r="J532" s="5"/>
      <c r="L532" s="110"/>
    </row>
    <row r="533" spans="2:12" s="3" customFormat="1" ht="11.25" customHeight="1" x14ac:dyDescent="0.2">
      <c r="B533" s="81"/>
      <c r="D533" s="21"/>
      <c r="E533" s="25"/>
      <c r="F533" s="25"/>
      <c r="G533" s="12"/>
      <c r="J533" s="5"/>
      <c r="L533" s="110"/>
    </row>
    <row r="534" spans="2:12" s="3" customFormat="1" ht="11.25" customHeight="1" x14ac:dyDescent="0.2">
      <c r="B534" s="81"/>
      <c r="D534" s="21"/>
      <c r="E534" s="25"/>
      <c r="F534" s="25"/>
      <c r="G534" s="12"/>
      <c r="J534" s="5"/>
      <c r="L534" s="110"/>
    </row>
    <row r="535" spans="2:12" s="3" customFormat="1" ht="11.25" customHeight="1" x14ac:dyDescent="0.2">
      <c r="B535" s="81"/>
      <c r="D535" s="21"/>
      <c r="E535" s="25"/>
      <c r="F535" s="25"/>
      <c r="G535" s="12"/>
      <c r="J535" s="5"/>
      <c r="L535" s="110"/>
    </row>
    <row r="536" spans="2:12" s="3" customFormat="1" ht="11.25" customHeight="1" x14ac:dyDescent="0.2">
      <c r="B536" s="81"/>
      <c r="D536" s="21"/>
      <c r="E536" s="25"/>
      <c r="F536" s="25"/>
      <c r="G536" s="12"/>
      <c r="J536" s="5"/>
      <c r="L536" s="110"/>
    </row>
    <row r="537" spans="2:12" s="3" customFormat="1" ht="11.25" customHeight="1" x14ac:dyDescent="0.2">
      <c r="B537" s="81"/>
      <c r="D537" s="21"/>
      <c r="E537" s="25"/>
      <c r="F537" s="25"/>
      <c r="G537" s="12"/>
      <c r="J537" s="5"/>
      <c r="L537" s="110"/>
    </row>
    <row r="538" spans="2:12" s="3" customFormat="1" ht="11.25" customHeight="1" x14ac:dyDescent="0.2">
      <c r="B538" s="81"/>
      <c r="D538" s="21"/>
      <c r="E538" s="25"/>
      <c r="F538" s="25"/>
      <c r="G538" s="12"/>
      <c r="J538" s="5"/>
      <c r="L538" s="110"/>
    </row>
    <row r="539" spans="2:12" s="3" customFormat="1" ht="11.25" customHeight="1" x14ac:dyDescent="0.2">
      <c r="B539" s="81"/>
      <c r="D539" s="21"/>
      <c r="E539" s="25"/>
      <c r="F539" s="25"/>
      <c r="G539" s="12"/>
      <c r="J539" s="5"/>
      <c r="L539" s="110"/>
    </row>
    <row r="540" spans="2:12" s="3" customFormat="1" ht="11.25" customHeight="1" x14ac:dyDescent="0.2">
      <c r="B540" s="81"/>
      <c r="D540" s="21"/>
      <c r="E540" s="25"/>
      <c r="F540" s="25"/>
      <c r="G540" s="12"/>
      <c r="J540" s="5"/>
      <c r="L540" s="110"/>
    </row>
    <row r="541" spans="2:12" s="3" customFormat="1" ht="11.25" customHeight="1" x14ac:dyDescent="0.2">
      <c r="B541" s="81"/>
      <c r="D541" s="21"/>
      <c r="E541" s="25"/>
      <c r="F541" s="25"/>
      <c r="G541" s="12"/>
      <c r="J541" s="5"/>
      <c r="L541" s="110"/>
    </row>
    <row r="542" spans="2:12" s="3" customFormat="1" ht="11.25" customHeight="1" x14ac:dyDescent="0.2">
      <c r="B542" s="81"/>
      <c r="D542" s="21"/>
      <c r="E542" s="25"/>
      <c r="F542" s="25"/>
      <c r="G542" s="12"/>
      <c r="J542" s="5"/>
      <c r="L542" s="110"/>
    </row>
    <row r="543" spans="2:12" s="3" customFormat="1" ht="11.25" customHeight="1" x14ac:dyDescent="0.2">
      <c r="B543" s="81"/>
      <c r="D543" s="21"/>
      <c r="E543" s="25"/>
      <c r="F543" s="25"/>
      <c r="G543" s="12"/>
      <c r="J543" s="5"/>
      <c r="L543" s="110"/>
    </row>
    <row r="544" spans="2:12" s="3" customFormat="1" ht="11.25" customHeight="1" x14ac:dyDescent="0.2">
      <c r="B544" s="81"/>
      <c r="D544" s="21"/>
      <c r="E544" s="25"/>
      <c r="F544" s="25"/>
      <c r="G544" s="12"/>
      <c r="J544" s="5"/>
      <c r="L544" s="110"/>
    </row>
    <row r="545" spans="2:12" s="3" customFormat="1" ht="11.25" customHeight="1" x14ac:dyDescent="0.2">
      <c r="B545" s="81"/>
      <c r="D545" s="21"/>
      <c r="E545" s="25"/>
      <c r="F545" s="25"/>
      <c r="G545" s="12"/>
      <c r="J545" s="5"/>
      <c r="L545" s="110"/>
    </row>
    <row r="546" spans="2:12" s="3" customFormat="1" ht="11.25" customHeight="1" x14ac:dyDescent="0.2">
      <c r="B546" s="81"/>
      <c r="D546" s="21"/>
      <c r="E546" s="25"/>
      <c r="F546" s="25"/>
      <c r="G546" s="12"/>
      <c r="J546" s="5"/>
      <c r="L546" s="110"/>
    </row>
    <row r="547" spans="2:12" s="3" customFormat="1" ht="11.25" customHeight="1" x14ac:dyDescent="0.2">
      <c r="B547" s="81"/>
      <c r="D547" s="21"/>
      <c r="E547" s="25"/>
      <c r="F547" s="25"/>
      <c r="G547" s="12"/>
      <c r="J547" s="5"/>
      <c r="L547" s="110"/>
    </row>
    <row r="548" spans="2:12" s="3" customFormat="1" ht="11.25" customHeight="1" x14ac:dyDescent="0.2">
      <c r="B548" s="81"/>
      <c r="D548" s="21"/>
      <c r="E548" s="25"/>
      <c r="F548" s="25"/>
      <c r="G548" s="12"/>
      <c r="J548" s="5"/>
      <c r="L548" s="110"/>
    </row>
    <row r="549" spans="2:12" s="3" customFormat="1" ht="11.25" customHeight="1" x14ac:dyDescent="0.2">
      <c r="B549" s="81"/>
      <c r="D549" s="21"/>
      <c r="E549" s="25"/>
      <c r="F549" s="25"/>
      <c r="G549" s="12"/>
      <c r="J549" s="5"/>
      <c r="L549" s="110"/>
    </row>
    <row r="550" spans="2:12" s="3" customFormat="1" ht="11.25" customHeight="1" x14ac:dyDescent="0.2">
      <c r="B550" s="81"/>
      <c r="D550" s="21"/>
      <c r="E550" s="25"/>
      <c r="F550" s="25"/>
      <c r="G550" s="12"/>
      <c r="J550" s="5"/>
      <c r="L550" s="110"/>
    </row>
    <row r="551" spans="2:12" s="3" customFormat="1" ht="11.25" customHeight="1" x14ac:dyDescent="0.2">
      <c r="B551" s="81"/>
      <c r="D551" s="21"/>
      <c r="E551" s="25"/>
      <c r="F551" s="25"/>
      <c r="G551" s="12"/>
      <c r="J551" s="5"/>
      <c r="L551" s="110"/>
    </row>
    <row r="552" spans="2:12" s="3" customFormat="1" ht="11.25" customHeight="1" x14ac:dyDescent="0.2">
      <c r="B552" s="81"/>
      <c r="D552" s="21"/>
      <c r="E552" s="25"/>
      <c r="F552" s="25"/>
      <c r="G552" s="12"/>
      <c r="J552" s="5"/>
      <c r="L552" s="110"/>
    </row>
    <row r="553" spans="2:12" s="3" customFormat="1" ht="11.25" customHeight="1" x14ac:dyDescent="0.2">
      <c r="B553" s="81"/>
      <c r="D553" s="21"/>
      <c r="E553" s="25"/>
      <c r="F553" s="25"/>
      <c r="G553" s="12"/>
      <c r="J553" s="5"/>
      <c r="L553" s="110"/>
    </row>
    <row r="554" spans="2:12" s="3" customFormat="1" ht="11.25" customHeight="1" x14ac:dyDescent="0.2">
      <c r="B554" s="81"/>
      <c r="D554" s="21"/>
      <c r="E554" s="25"/>
      <c r="F554" s="25"/>
      <c r="G554" s="12"/>
      <c r="J554" s="5"/>
      <c r="L554" s="110"/>
    </row>
    <row r="555" spans="2:12" s="3" customFormat="1" ht="11.25" customHeight="1" x14ac:dyDescent="0.2">
      <c r="B555" s="81"/>
      <c r="D555" s="21"/>
      <c r="E555" s="25"/>
      <c r="F555" s="25"/>
      <c r="G555" s="12"/>
      <c r="J555" s="5"/>
      <c r="L555" s="110"/>
    </row>
    <row r="556" spans="2:12" s="3" customFormat="1" ht="11.25" customHeight="1" x14ac:dyDescent="0.2">
      <c r="B556" s="81"/>
      <c r="D556" s="21"/>
      <c r="E556" s="25"/>
      <c r="F556" s="25"/>
      <c r="G556" s="12"/>
      <c r="J556" s="5"/>
      <c r="L556" s="110"/>
    </row>
    <row r="557" spans="2:12" s="3" customFormat="1" ht="11.25" customHeight="1" x14ac:dyDescent="0.2">
      <c r="B557" s="81"/>
      <c r="D557" s="21"/>
      <c r="E557" s="25"/>
      <c r="F557" s="25"/>
      <c r="G557" s="12"/>
      <c r="J557" s="5"/>
      <c r="L557" s="110"/>
    </row>
    <row r="558" spans="2:12" s="3" customFormat="1" ht="11.25" customHeight="1" x14ac:dyDescent="0.2">
      <c r="B558" s="81"/>
      <c r="D558" s="21"/>
      <c r="E558" s="25"/>
      <c r="F558" s="25"/>
      <c r="G558" s="12"/>
      <c r="J558" s="5"/>
      <c r="L558" s="110"/>
    </row>
    <row r="559" spans="2:12" s="3" customFormat="1" ht="11.25" customHeight="1" x14ac:dyDescent="0.2">
      <c r="B559" s="81"/>
      <c r="D559" s="21"/>
      <c r="E559" s="25"/>
      <c r="F559" s="25"/>
      <c r="G559" s="12"/>
      <c r="J559" s="5"/>
      <c r="L559" s="110"/>
    </row>
    <row r="560" spans="2:12" s="3" customFormat="1" ht="11.25" customHeight="1" x14ac:dyDescent="0.2">
      <c r="B560" s="81"/>
      <c r="D560" s="21"/>
      <c r="E560" s="25"/>
      <c r="F560" s="25"/>
      <c r="G560" s="12"/>
      <c r="J560" s="5"/>
      <c r="L560" s="110"/>
    </row>
    <row r="561" spans="2:12" s="3" customFormat="1" ht="11.25" customHeight="1" x14ac:dyDescent="0.2">
      <c r="B561" s="81"/>
      <c r="D561" s="21"/>
      <c r="E561" s="25"/>
      <c r="F561" s="25"/>
      <c r="G561" s="12"/>
      <c r="J561" s="5"/>
      <c r="L561" s="110"/>
    </row>
    <row r="562" spans="2:12" s="3" customFormat="1" ht="11.25" customHeight="1" x14ac:dyDescent="0.2">
      <c r="B562" s="81"/>
      <c r="D562" s="21"/>
      <c r="E562" s="25"/>
      <c r="F562" s="25"/>
      <c r="G562" s="12"/>
      <c r="J562" s="5"/>
      <c r="L562" s="110"/>
    </row>
    <row r="563" spans="2:12" s="3" customFormat="1" ht="11.25" customHeight="1" x14ac:dyDescent="0.2">
      <c r="B563" s="81"/>
      <c r="D563" s="21"/>
      <c r="E563" s="25"/>
      <c r="F563" s="25"/>
      <c r="G563" s="12"/>
      <c r="J563" s="5"/>
      <c r="L563" s="110"/>
    </row>
    <row r="564" spans="2:12" s="3" customFormat="1" ht="11.25" customHeight="1" x14ac:dyDescent="0.2">
      <c r="B564" s="81"/>
      <c r="D564" s="21"/>
      <c r="E564" s="25"/>
      <c r="F564" s="25"/>
      <c r="G564" s="12"/>
      <c r="J564" s="5"/>
      <c r="L564" s="110"/>
    </row>
    <row r="565" spans="2:12" s="3" customFormat="1" ht="11.25" customHeight="1" x14ac:dyDescent="0.2">
      <c r="B565" s="81"/>
      <c r="D565" s="21"/>
      <c r="E565" s="25"/>
      <c r="F565" s="25"/>
      <c r="G565" s="12"/>
      <c r="J565" s="5"/>
      <c r="L565" s="110"/>
    </row>
    <row r="566" spans="2:12" s="3" customFormat="1" ht="11.25" customHeight="1" x14ac:dyDescent="0.2">
      <c r="B566" s="81"/>
      <c r="D566" s="21"/>
      <c r="E566" s="25"/>
      <c r="F566" s="25"/>
      <c r="G566" s="12"/>
      <c r="J566" s="5"/>
      <c r="L566" s="110"/>
    </row>
    <row r="567" spans="2:12" s="3" customFormat="1" ht="11.25" customHeight="1" x14ac:dyDescent="0.2">
      <c r="B567" s="81"/>
      <c r="D567" s="21"/>
      <c r="E567" s="25"/>
      <c r="F567" s="25"/>
      <c r="G567" s="12"/>
      <c r="J567" s="5"/>
      <c r="L567" s="110"/>
    </row>
    <row r="568" spans="2:12" s="3" customFormat="1" ht="11.25" customHeight="1" x14ac:dyDescent="0.2">
      <c r="B568" s="81"/>
      <c r="D568" s="21"/>
      <c r="E568" s="25"/>
      <c r="F568" s="25"/>
      <c r="G568" s="12"/>
      <c r="J568" s="5"/>
      <c r="L568" s="110"/>
    </row>
    <row r="569" spans="2:12" s="3" customFormat="1" ht="11.25" customHeight="1" x14ac:dyDescent="0.2">
      <c r="B569" s="81"/>
      <c r="D569" s="21"/>
      <c r="E569" s="25"/>
      <c r="F569" s="25"/>
      <c r="G569" s="12"/>
      <c r="J569" s="5"/>
      <c r="L569" s="110"/>
    </row>
    <row r="570" spans="2:12" s="3" customFormat="1" ht="11.25" customHeight="1" x14ac:dyDescent="0.2">
      <c r="B570" s="81"/>
      <c r="D570" s="21"/>
      <c r="E570" s="25"/>
      <c r="F570" s="25"/>
      <c r="G570" s="12"/>
      <c r="J570" s="5"/>
      <c r="L570" s="110"/>
    </row>
    <row r="571" spans="2:12" s="3" customFormat="1" ht="11.25" customHeight="1" x14ac:dyDescent="0.2">
      <c r="B571" s="81"/>
      <c r="D571" s="21"/>
      <c r="E571" s="25"/>
      <c r="F571" s="25"/>
      <c r="G571" s="12"/>
      <c r="J571" s="5"/>
      <c r="L571" s="110"/>
    </row>
    <row r="572" spans="2:12" s="3" customFormat="1" ht="11.25" customHeight="1" x14ac:dyDescent="0.2">
      <c r="B572" s="81"/>
      <c r="D572" s="21"/>
      <c r="E572" s="25"/>
      <c r="F572" s="25"/>
      <c r="G572" s="12"/>
      <c r="J572" s="5"/>
      <c r="L572" s="110"/>
    </row>
    <row r="573" spans="2:12" s="3" customFormat="1" ht="11.25" customHeight="1" x14ac:dyDescent="0.2">
      <c r="B573" s="81"/>
      <c r="D573" s="21"/>
      <c r="E573" s="25"/>
      <c r="F573" s="25"/>
      <c r="G573" s="12"/>
      <c r="J573" s="5"/>
      <c r="L573" s="110"/>
    </row>
    <row r="574" spans="2:12" s="3" customFormat="1" ht="11.25" customHeight="1" x14ac:dyDescent="0.2">
      <c r="B574" s="81"/>
      <c r="D574" s="21"/>
      <c r="E574" s="25"/>
      <c r="F574" s="25"/>
      <c r="G574" s="12"/>
      <c r="J574" s="5"/>
      <c r="L574" s="110"/>
    </row>
    <row r="575" spans="2:12" s="3" customFormat="1" ht="11.25" customHeight="1" x14ac:dyDescent="0.2">
      <c r="B575" s="81"/>
      <c r="D575" s="21"/>
      <c r="E575" s="25"/>
      <c r="F575" s="25"/>
      <c r="G575" s="12"/>
      <c r="J575" s="5"/>
      <c r="L575" s="110"/>
    </row>
    <row r="576" spans="2:12" s="3" customFormat="1" ht="11.25" customHeight="1" x14ac:dyDescent="0.2">
      <c r="B576" s="81"/>
      <c r="D576" s="21"/>
      <c r="E576" s="25"/>
      <c r="F576" s="25"/>
      <c r="G576" s="12"/>
      <c r="J576" s="5"/>
      <c r="L576" s="110"/>
    </row>
    <row r="577" spans="2:12" s="3" customFormat="1" ht="11.25" customHeight="1" x14ac:dyDescent="0.2">
      <c r="B577" s="81"/>
      <c r="D577" s="21"/>
      <c r="E577" s="25"/>
      <c r="F577" s="25"/>
      <c r="G577" s="12"/>
      <c r="J577" s="5"/>
      <c r="L577" s="110"/>
    </row>
    <row r="578" spans="2:12" s="3" customFormat="1" ht="11.25" customHeight="1" x14ac:dyDescent="0.2">
      <c r="B578" s="81"/>
      <c r="D578" s="21"/>
      <c r="E578" s="25"/>
      <c r="F578" s="25"/>
      <c r="G578" s="12"/>
      <c r="J578" s="5"/>
      <c r="L578" s="110"/>
    </row>
    <row r="579" spans="2:12" s="3" customFormat="1" ht="11.25" customHeight="1" x14ac:dyDescent="0.2">
      <c r="B579" s="81"/>
      <c r="D579" s="21"/>
      <c r="E579" s="25"/>
      <c r="F579" s="25"/>
      <c r="G579" s="12"/>
      <c r="J579" s="5"/>
      <c r="L579" s="110"/>
    </row>
    <row r="580" spans="2:12" s="3" customFormat="1" ht="11.25" customHeight="1" x14ac:dyDescent="0.2">
      <c r="B580" s="81"/>
      <c r="D580" s="21"/>
      <c r="E580" s="25"/>
      <c r="F580" s="25"/>
      <c r="G580" s="12"/>
      <c r="J580" s="5"/>
      <c r="L580" s="110"/>
    </row>
    <row r="581" spans="2:12" s="3" customFormat="1" ht="11.25" customHeight="1" x14ac:dyDescent="0.2">
      <c r="B581" s="81"/>
      <c r="D581" s="21"/>
      <c r="E581" s="25"/>
      <c r="F581" s="25"/>
      <c r="G581" s="12"/>
      <c r="J581" s="5"/>
      <c r="L581" s="110"/>
    </row>
    <row r="582" spans="2:12" s="3" customFormat="1" ht="11.25" customHeight="1" x14ac:dyDescent="0.2">
      <c r="B582" s="81"/>
      <c r="D582" s="21"/>
      <c r="E582" s="25"/>
      <c r="F582" s="25"/>
      <c r="G582" s="12"/>
      <c r="J582" s="5"/>
      <c r="L582" s="110"/>
    </row>
    <row r="583" spans="2:12" s="3" customFormat="1" ht="11.25" customHeight="1" x14ac:dyDescent="0.2">
      <c r="B583" s="81"/>
      <c r="D583" s="21"/>
      <c r="E583" s="25"/>
      <c r="F583" s="25"/>
      <c r="G583" s="12"/>
      <c r="J583" s="5"/>
      <c r="L583" s="110"/>
    </row>
    <row r="584" spans="2:12" s="3" customFormat="1" ht="11.25" customHeight="1" x14ac:dyDescent="0.2">
      <c r="B584" s="81"/>
      <c r="D584" s="21"/>
      <c r="E584" s="25"/>
      <c r="F584" s="25"/>
      <c r="G584" s="12"/>
      <c r="J584" s="5"/>
      <c r="L584" s="110"/>
    </row>
    <row r="585" spans="2:12" s="3" customFormat="1" ht="11.25" customHeight="1" x14ac:dyDescent="0.2">
      <c r="B585" s="81"/>
      <c r="D585" s="21"/>
      <c r="E585" s="25"/>
      <c r="F585" s="25"/>
      <c r="G585" s="12"/>
      <c r="J585" s="5"/>
      <c r="L585" s="110"/>
    </row>
    <row r="586" spans="2:12" s="3" customFormat="1" ht="11.25" customHeight="1" x14ac:dyDescent="0.2">
      <c r="B586" s="81"/>
      <c r="D586" s="21"/>
      <c r="E586" s="25"/>
      <c r="F586" s="25"/>
      <c r="G586" s="12"/>
      <c r="J586" s="5"/>
      <c r="L586" s="110"/>
    </row>
    <row r="587" spans="2:12" s="3" customFormat="1" ht="11.25" customHeight="1" x14ac:dyDescent="0.2">
      <c r="B587" s="81"/>
      <c r="D587" s="21"/>
      <c r="E587" s="25"/>
      <c r="F587" s="25"/>
      <c r="G587" s="12"/>
      <c r="J587" s="5"/>
      <c r="L587" s="110"/>
    </row>
    <row r="588" spans="2:12" s="3" customFormat="1" ht="11.25" customHeight="1" x14ac:dyDescent="0.2">
      <c r="B588" s="81"/>
      <c r="D588" s="21"/>
      <c r="E588" s="25"/>
      <c r="F588" s="25"/>
      <c r="G588" s="12"/>
      <c r="J588" s="5"/>
      <c r="L588" s="110"/>
    </row>
    <row r="589" spans="2:12" s="3" customFormat="1" ht="11.25" customHeight="1" x14ac:dyDescent="0.2">
      <c r="B589" s="81"/>
      <c r="D589" s="21"/>
      <c r="E589" s="25"/>
      <c r="F589" s="25"/>
      <c r="G589" s="12"/>
      <c r="J589" s="5"/>
      <c r="L589" s="110"/>
    </row>
    <row r="590" spans="2:12" s="3" customFormat="1" ht="11.25" customHeight="1" x14ac:dyDescent="0.2">
      <c r="B590" s="81"/>
      <c r="D590" s="21"/>
      <c r="E590" s="25"/>
      <c r="F590" s="25"/>
      <c r="G590" s="12"/>
      <c r="J590" s="5"/>
      <c r="L590" s="110"/>
    </row>
    <row r="591" spans="2:12" s="3" customFormat="1" ht="11.25" customHeight="1" x14ac:dyDescent="0.2">
      <c r="B591" s="81"/>
      <c r="D591" s="21"/>
      <c r="E591" s="25"/>
      <c r="F591" s="25"/>
      <c r="G591" s="12"/>
      <c r="J591" s="5"/>
      <c r="L591" s="110"/>
    </row>
    <row r="592" spans="2:12" s="3" customFormat="1" ht="11.25" customHeight="1" x14ac:dyDescent="0.2">
      <c r="B592" s="81"/>
      <c r="D592" s="21"/>
      <c r="E592" s="25"/>
      <c r="F592" s="25"/>
      <c r="G592" s="12"/>
      <c r="J592" s="5"/>
      <c r="L592" s="110"/>
    </row>
    <row r="593" spans="2:12" s="3" customFormat="1" ht="11.25" customHeight="1" x14ac:dyDescent="0.2">
      <c r="B593" s="81"/>
      <c r="D593" s="21"/>
      <c r="E593" s="25"/>
      <c r="F593" s="25"/>
      <c r="G593" s="12"/>
      <c r="J593" s="5"/>
      <c r="L593" s="110"/>
    </row>
    <row r="594" spans="2:12" s="3" customFormat="1" ht="11.25" customHeight="1" x14ac:dyDescent="0.2">
      <c r="B594" s="81"/>
      <c r="D594" s="21"/>
      <c r="E594" s="25"/>
      <c r="F594" s="25"/>
      <c r="G594" s="12"/>
      <c r="J594" s="5"/>
      <c r="L594" s="110"/>
    </row>
    <row r="595" spans="2:12" s="3" customFormat="1" ht="11.25" customHeight="1" x14ac:dyDescent="0.2">
      <c r="B595" s="81"/>
      <c r="D595" s="21"/>
      <c r="E595" s="25"/>
      <c r="F595" s="25"/>
      <c r="G595" s="12"/>
      <c r="J595" s="5"/>
      <c r="L595" s="110"/>
    </row>
    <row r="596" spans="2:12" s="3" customFormat="1" ht="11.25" customHeight="1" x14ac:dyDescent="0.2">
      <c r="B596" s="81"/>
      <c r="D596" s="21"/>
      <c r="E596" s="25"/>
      <c r="F596" s="25"/>
      <c r="G596" s="12"/>
      <c r="J596" s="5"/>
      <c r="L596" s="110"/>
    </row>
    <row r="597" spans="2:12" s="3" customFormat="1" ht="11.25" customHeight="1" x14ac:dyDescent="0.2">
      <c r="B597" s="81"/>
      <c r="D597" s="21"/>
      <c r="E597" s="25"/>
      <c r="F597" s="25"/>
      <c r="G597" s="12"/>
      <c r="J597" s="5"/>
      <c r="L597" s="110"/>
    </row>
    <row r="598" spans="2:12" s="3" customFormat="1" ht="11.25" customHeight="1" x14ac:dyDescent="0.2">
      <c r="B598" s="81"/>
      <c r="D598" s="21"/>
      <c r="E598" s="25"/>
      <c r="F598" s="25"/>
      <c r="G598" s="12"/>
      <c r="J598" s="5"/>
      <c r="L598" s="110"/>
    </row>
    <row r="599" spans="2:12" s="3" customFormat="1" ht="11.25" customHeight="1" x14ac:dyDescent="0.2">
      <c r="B599" s="81"/>
      <c r="D599" s="21"/>
      <c r="E599" s="25"/>
      <c r="F599" s="25"/>
      <c r="G599" s="12"/>
      <c r="J599" s="5"/>
      <c r="L599" s="110"/>
    </row>
    <row r="600" spans="2:12" s="3" customFormat="1" ht="11.25" customHeight="1" x14ac:dyDescent="0.2">
      <c r="B600" s="81"/>
      <c r="D600" s="21"/>
      <c r="E600" s="25"/>
      <c r="F600" s="25"/>
      <c r="G600" s="12"/>
      <c r="J600" s="5"/>
      <c r="L600" s="110"/>
    </row>
    <row r="601" spans="2:12" s="3" customFormat="1" ht="11.25" customHeight="1" x14ac:dyDescent="0.2">
      <c r="B601" s="81"/>
      <c r="D601" s="21"/>
      <c r="E601" s="25"/>
      <c r="F601" s="25"/>
      <c r="G601" s="12"/>
      <c r="J601" s="5"/>
      <c r="L601" s="110"/>
    </row>
    <row r="602" spans="2:12" s="3" customFormat="1" ht="11.25" customHeight="1" x14ac:dyDescent="0.2">
      <c r="B602" s="81"/>
      <c r="D602" s="21"/>
      <c r="E602" s="25"/>
      <c r="F602" s="25"/>
      <c r="G602" s="12"/>
      <c r="J602" s="5"/>
      <c r="L602" s="110"/>
    </row>
    <row r="603" spans="2:12" s="3" customFormat="1" ht="11.25" customHeight="1" x14ac:dyDescent="0.2">
      <c r="B603" s="81"/>
      <c r="D603" s="21"/>
      <c r="E603" s="25"/>
      <c r="F603" s="25"/>
      <c r="G603" s="12"/>
      <c r="J603" s="5"/>
      <c r="L603" s="110"/>
    </row>
    <row r="604" spans="2:12" s="3" customFormat="1" ht="11.25" customHeight="1" x14ac:dyDescent="0.2">
      <c r="B604" s="81"/>
      <c r="D604" s="21"/>
      <c r="E604" s="25"/>
      <c r="F604" s="25"/>
      <c r="G604" s="12"/>
      <c r="J604" s="5"/>
      <c r="L604" s="110"/>
    </row>
    <row r="605" spans="2:12" s="3" customFormat="1" ht="11.25" customHeight="1" x14ac:dyDescent="0.2">
      <c r="B605" s="81"/>
      <c r="D605" s="21"/>
      <c r="E605" s="25"/>
      <c r="F605" s="25"/>
      <c r="G605" s="12"/>
      <c r="J605" s="5"/>
      <c r="L605" s="110"/>
    </row>
    <row r="606" spans="2:12" s="3" customFormat="1" ht="11.25" customHeight="1" x14ac:dyDescent="0.2">
      <c r="B606" s="81"/>
      <c r="D606" s="21"/>
      <c r="E606" s="25"/>
      <c r="F606" s="25"/>
      <c r="G606" s="12"/>
      <c r="J606" s="5"/>
      <c r="L606" s="110"/>
    </row>
    <row r="607" spans="2:12" s="3" customFormat="1" ht="11.25" customHeight="1" x14ac:dyDescent="0.2">
      <c r="B607" s="81"/>
      <c r="D607" s="21"/>
      <c r="E607" s="25"/>
      <c r="F607" s="25"/>
      <c r="G607" s="12"/>
      <c r="J607" s="5"/>
      <c r="L607" s="110"/>
    </row>
    <row r="608" spans="2:12" s="3" customFormat="1" ht="11.25" customHeight="1" x14ac:dyDescent="0.2">
      <c r="B608" s="81"/>
      <c r="D608" s="21"/>
      <c r="E608" s="25"/>
      <c r="F608" s="25"/>
      <c r="G608" s="12"/>
      <c r="J608" s="5"/>
      <c r="L608" s="110"/>
    </row>
    <row r="609" spans="2:12" s="3" customFormat="1" ht="11.25" customHeight="1" x14ac:dyDescent="0.2">
      <c r="B609" s="81"/>
      <c r="D609" s="21"/>
      <c r="E609" s="25"/>
      <c r="F609" s="25"/>
      <c r="G609" s="12"/>
      <c r="J609" s="5"/>
      <c r="L609" s="110"/>
    </row>
    <row r="610" spans="2:12" s="3" customFormat="1" ht="11.25" customHeight="1" x14ac:dyDescent="0.2">
      <c r="B610" s="81"/>
      <c r="D610" s="21"/>
      <c r="E610" s="25"/>
      <c r="F610" s="25"/>
      <c r="G610" s="12"/>
      <c r="J610" s="5"/>
      <c r="L610" s="110"/>
    </row>
    <row r="611" spans="2:12" s="3" customFormat="1" ht="11.25" customHeight="1" x14ac:dyDescent="0.2">
      <c r="B611" s="81"/>
      <c r="D611" s="21"/>
      <c r="E611" s="25"/>
      <c r="F611" s="25"/>
      <c r="G611" s="12"/>
      <c r="J611" s="5"/>
      <c r="L611" s="110"/>
    </row>
    <row r="612" spans="2:12" s="3" customFormat="1" ht="11.25" customHeight="1" x14ac:dyDescent="0.2">
      <c r="B612" s="81"/>
      <c r="D612" s="21"/>
      <c r="E612" s="25"/>
      <c r="F612" s="25"/>
      <c r="G612" s="12"/>
      <c r="J612" s="5"/>
      <c r="L612" s="110"/>
    </row>
    <row r="613" spans="2:12" s="3" customFormat="1" ht="11.25" customHeight="1" x14ac:dyDescent="0.2">
      <c r="B613" s="81"/>
      <c r="D613" s="21"/>
      <c r="E613" s="25"/>
      <c r="F613" s="25"/>
      <c r="G613" s="12"/>
      <c r="J613" s="5"/>
      <c r="L613" s="110"/>
    </row>
    <row r="614" spans="2:12" s="3" customFormat="1" ht="11.25" customHeight="1" x14ac:dyDescent="0.2">
      <c r="B614" s="81"/>
      <c r="D614" s="21"/>
      <c r="E614" s="25"/>
      <c r="F614" s="25"/>
      <c r="G614" s="12"/>
      <c r="J614" s="5"/>
      <c r="L614" s="110"/>
    </row>
    <row r="615" spans="2:12" s="3" customFormat="1" ht="11.25" customHeight="1" x14ac:dyDescent="0.2">
      <c r="B615" s="81"/>
      <c r="D615" s="21"/>
      <c r="E615" s="25"/>
      <c r="F615" s="25"/>
      <c r="G615" s="12"/>
      <c r="J615" s="5"/>
      <c r="L615" s="110"/>
    </row>
    <row r="616" spans="2:12" s="3" customFormat="1" ht="11.25" customHeight="1" x14ac:dyDescent="0.2">
      <c r="B616" s="81"/>
      <c r="D616" s="21"/>
      <c r="E616" s="25"/>
      <c r="F616" s="25"/>
      <c r="G616" s="12"/>
      <c r="J616" s="5"/>
      <c r="L616" s="110"/>
    </row>
    <row r="617" spans="2:12" s="3" customFormat="1" ht="11.25" customHeight="1" x14ac:dyDescent="0.2">
      <c r="B617" s="81"/>
      <c r="D617" s="21"/>
      <c r="E617" s="25"/>
      <c r="F617" s="25"/>
      <c r="G617" s="12"/>
      <c r="J617" s="5"/>
      <c r="L617" s="110"/>
    </row>
    <row r="618" spans="2:12" s="3" customFormat="1" ht="11.25" customHeight="1" x14ac:dyDescent="0.2">
      <c r="B618" s="81"/>
      <c r="D618" s="21"/>
      <c r="E618" s="25"/>
      <c r="F618" s="25"/>
      <c r="G618" s="12"/>
      <c r="J618" s="5"/>
      <c r="L618" s="110"/>
    </row>
    <row r="619" spans="2:12" s="3" customFormat="1" ht="11.25" customHeight="1" x14ac:dyDescent="0.2">
      <c r="B619" s="81"/>
      <c r="D619" s="21"/>
      <c r="E619" s="25"/>
      <c r="F619" s="25"/>
      <c r="G619" s="12"/>
      <c r="J619" s="5"/>
      <c r="L619" s="110"/>
    </row>
    <row r="620" spans="2:12" s="3" customFormat="1" ht="11.25" customHeight="1" x14ac:dyDescent="0.2">
      <c r="B620" s="81"/>
      <c r="D620" s="21"/>
      <c r="E620" s="25"/>
      <c r="F620" s="25"/>
      <c r="G620" s="12"/>
      <c r="J620" s="5"/>
      <c r="L620" s="110"/>
    </row>
    <row r="621" spans="2:12" s="3" customFormat="1" ht="11.25" customHeight="1" x14ac:dyDescent="0.2">
      <c r="B621" s="81"/>
      <c r="D621" s="21"/>
      <c r="E621" s="25"/>
      <c r="F621" s="25"/>
      <c r="G621" s="12"/>
      <c r="J621" s="5"/>
      <c r="L621" s="110"/>
    </row>
    <row r="622" spans="2:12" s="3" customFormat="1" ht="11.25" customHeight="1" x14ac:dyDescent="0.2">
      <c r="B622" s="81"/>
      <c r="D622" s="21"/>
      <c r="E622" s="25"/>
      <c r="F622" s="25"/>
      <c r="G622" s="12"/>
      <c r="J622" s="5"/>
      <c r="L622" s="110"/>
    </row>
    <row r="623" spans="2:12" s="3" customFormat="1" ht="11.25" customHeight="1" x14ac:dyDescent="0.2">
      <c r="B623" s="81"/>
      <c r="D623" s="21"/>
      <c r="E623" s="25"/>
      <c r="F623" s="25"/>
      <c r="G623" s="12"/>
      <c r="J623" s="5"/>
      <c r="L623" s="110"/>
    </row>
    <row r="624" spans="2:12" s="3" customFormat="1" ht="11.25" customHeight="1" x14ac:dyDescent="0.2">
      <c r="B624" s="81"/>
      <c r="D624" s="21"/>
      <c r="E624" s="25"/>
      <c r="F624" s="25"/>
      <c r="G624" s="12"/>
      <c r="J624" s="5"/>
      <c r="L624" s="110"/>
    </row>
    <row r="625" spans="2:12" s="3" customFormat="1" ht="11.25" customHeight="1" x14ac:dyDescent="0.2">
      <c r="B625" s="81"/>
      <c r="D625" s="21"/>
      <c r="E625" s="25"/>
      <c r="F625" s="25"/>
      <c r="G625" s="12"/>
      <c r="J625" s="5"/>
      <c r="L625" s="110"/>
    </row>
    <row r="626" spans="2:12" s="3" customFormat="1" ht="11.25" customHeight="1" x14ac:dyDescent="0.2">
      <c r="B626" s="81"/>
      <c r="D626" s="21"/>
      <c r="E626" s="25"/>
      <c r="F626" s="25"/>
      <c r="G626" s="12"/>
      <c r="J626" s="5"/>
      <c r="L626" s="110"/>
    </row>
    <row r="627" spans="2:12" s="3" customFormat="1" ht="11.25" customHeight="1" x14ac:dyDescent="0.2">
      <c r="B627" s="81"/>
      <c r="D627" s="21"/>
      <c r="E627" s="25"/>
      <c r="F627" s="25"/>
      <c r="G627" s="12"/>
      <c r="J627" s="5"/>
      <c r="L627" s="110"/>
    </row>
    <row r="628" spans="2:12" s="3" customFormat="1" ht="11.25" customHeight="1" x14ac:dyDescent="0.2">
      <c r="B628" s="81"/>
      <c r="D628" s="21"/>
      <c r="E628" s="25"/>
      <c r="F628" s="25"/>
      <c r="G628" s="12"/>
      <c r="J628" s="5"/>
      <c r="L628" s="110"/>
    </row>
    <row r="629" spans="2:12" s="3" customFormat="1" ht="11.25" customHeight="1" x14ac:dyDescent="0.2">
      <c r="B629" s="81"/>
      <c r="D629" s="21"/>
      <c r="E629" s="25"/>
      <c r="F629" s="25"/>
      <c r="G629" s="12"/>
      <c r="J629" s="5"/>
      <c r="L629" s="110"/>
    </row>
    <row r="630" spans="2:12" s="3" customFormat="1" ht="11.25" customHeight="1" x14ac:dyDescent="0.2">
      <c r="B630" s="81"/>
      <c r="D630" s="21"/>
      <c r="E630" s="25"/>
      <c r="F630" s="25"/>
      <c r="G630" s="12"/>
      <c r="J630" s="5"/>
      <c r="L630" s="110"/>
    </row>
    <row r="631" spans="2:12" s="3" customFormat="1" ht="11.25" customHeight="1" x14ac:dyDescent="0.2">
      <c r="B631" s="81"/>
      <c r="D631" s="21"/>
      <c r="E631" s="25"/>
      <c r="F631" s="25"/>
      <c r="G631" s="12"/>
      <c r="J631" s="5"/>
      <c r="L631" s="110"/>
    </row>
    <row r="632" spans="2:12" s="3" customFormat="1" ht="11.25" customHeight="1" x14ac:dyDescent="0.2">
      <c r="B632" s="81"/>
      <c r="D632" s="21"/>
      <c r="E632" s="25"/>
      <c r="F632" s="25"/>
      <c r="G632" s="12"/>
      <c r="J632" s="5"/>
      <c r="L632" s="110"/>
    </row>
    <row r="633" spans="2:12" s="3" customFormat="1" ht="11.25" customHeight="1" x14ac:dyDescent="0.2">
      <c r="B633" s="81"/>
      <c r="D633" s="21"/>
      <c r="E633" s="25"/>
      <c r="F633" s="25"/>
      <c r="G633" s="12"/>
      <c r="J633" s="5"/>
      <c r="L633" s="110"/>
    </row>
    <row r="634" spans="2:12" s="3" customFormat="1" ht="11.25" customHeight="1" x14ac:dyDescent="0.2">
      <c r="B634" s="81"/>
      <c r="D634" s="21"/>
      <c r="E634" s="25"/>
      <c r="F634" s="25"/>
      <c r="G634" s="12"/>
      <c r="J634" s="5"/>
      <c r="L634" s="110"/>
    </row>
    <row r="635" spans="2:12" s="3" customFormat="1" ht="11.25" customHeight="1" x14ac:dyDescent="0.2">
      <c r="B635" s="81"/>
      <c r="D635" s="21"/>
      <c r="E635" s="25"/>
      <c r="F635" s="25"/>
      <c r="G635" s="12"/>
      <c r="J635" s="5"/>
      <c r="L635" s="110"/>
    </row>
    <row r="636" spans="2:12" s="3" customFormat="1" ht="11.25" customHeight="1" x14ac:dyDescent="0.2">
      <c r="B636" s="81"/>
      <c r="D636" s="21"/>
      <c r="E636" s="25"/>
      <c r="F636" s="25"/>
      <c r="G636" s="12"/>
      <c r="J636" s="5"/>
      <c r="L636" s="110"/>
    </row>
    <row r="637" spans="2:12" s="3" customFormat="1" ht="11.25" customHeight="1" x14ac:dyDescent="0.2">
      <c r="B637" s="81"/>
      <c r="D637" s="21"/>
      <c r="E637" s="25"/>
      <c r="F637" s="25"/>
      <c r="G637" s="12"/>
      <c r="J637" s="5"/>
      <c r="L637" s="110"/>
    </row>
    <row r="638" spans="2:12" s="3" customFormat="1" ht="11.25" customHeight="1" x14ac:dyDescent="0.2">
      <c r="B638" s="81"/>
      <c r="D638" s="21"/>
      <c r="E638" s="25"/>
      <c r="F638" s="25"/>
      <c r="G638" s="12"/>
      <c r="J638" s="5"/>
      <c r="L638" s="110"/>
    </row>
    <row r="639" spans="2:12" s="3" customFormat="1" ht="11.25" customHeight="1" x14ac:dyDescent="0.2">
      <c r="B639" s="81"/>
      <c r="D639" s="21"/>
      <c r="E639" s="25"/>
      <c r="F639" s="25"/>
      <c r="G639" s="12"/>
      <c r="J639" s="5"/>
      <c r="L639" s="110"/>
    </row>
    <row r="640" spans="2:12" s="3" customFormat="1" ht="11.25" customHeight="1" x14ac:dyDescent="0.2">
      <c r="B640" s="81"/>
      <c r="D640" s="21"/>
      <c r="E640" s="25"/>
      <c r="F640" s="25"/>
      <c r="G640" s="12"/>
      <c r="J640" s="5"/>
      <c r="L640" s="110"/>
    </row>
    <row r="641" spans="2:12" s="3" customFormat="1" ht="11.25" customHeight="1" x14ac:dyDescent="0.2">
      <c r="B641" s="81"/>
      <c r="D641" s="21"/>
      <c r="E641" s="25"/>
      <c r="F641" s="25"/>
      <c r="G641" s="12"/>
      <c r="J641" s="5"/>
      <c r="L641" s="110"/>
    </row>
    <row r="642" spans="2:12" s="3" customFormat="1" ht="11.25" customHeight="1" x14ac:dyDescent="0.2">
      <c r="B642" s="81"/>
      <c r="D642" s="21"/>
      <c r="E642" s="25"/>
      <c r="F642" s="25"/>
      <c r="G642" s="12"/>
      <c r="J642" s="5"/>
      <c r="L642" s="110"/>
    </row>
    <row r="643" spans="2:12" s="3" customFormat="1" ht="11.25" customHeight="1" x14ac:dyDescent="0.2">
      <c r="B643" s="81"/>
      <c r="D643" s="21"/>
      <c r="E643" s="25"/>
      <c r="F643" s="25"/>
      <c r="G643" s="12"/>
      <c r="J643" s="5"/>
      <c r="L643" s="110"/>
    </row>
    <row r="644" spans="2:12" s="3" customFormat="1" ht="11.25" customHeight="1" x14ac:dyDescent="0.2">
      <c r="B644" s="81"/>
      <c r="D644" s="21"/>
      <c r="E644" s="25"/>
      <c r="F644" s="25"/>
      <c r="G644" s="12"/>
      <c r="J644" s="5"/>
      <c r="L644" s="110"/>
    </row>
    <row r="645" spans="2:12" s="3" customFormat="1" ht="11.25" customHeight="1" x14ac:dyDescent="0.2">
      <c r="B645" s="81"/>
      <c r="D645" s="21"/>
      <c r="E645" s="25"/>
      <c r="F645" s="25"/>
      <c r="G645" s="12"/>
      <c r="J645" s="5"/>
      <c r="L645" s="110"/>
    </row>
    <row r="646" spans="2:12" s="3" customFormat="1" ht="11.25" customHeight="1" x14ac:dyDescent="0.2">
      <c r="B646" s="81"/>
      <c r="D646" s="21"/>
      <c r="E646" s="25"/>
      <c r="F646" s="25"/>
      <c r="G646" s="12"/>
      <c r="J646" s="5"/>
      <c r="L646" s="110"/>
    </row>
    <row r="647" spans="2:12" s="3" customFormat="1" ht="11.25" customHeight="1" x14ac:dyDescent="0.2">
      <c r="B647" s="81"/>
      <c r="D647" s="21"/>
      <c r="E647" s="25"/>
      <c r="F647" s="25"/>
      <c r="G647" s="12"/>
      <c r="J647" s="5"/>
      <c r="L647" s="110"/>
    </row>
    <row r="648" spans="2:12" s="3" customFormat="1" ht="11.25" customHeight="1" x14ac:dyDescent="0.2">
      <c r="B648" s="81"/>
      <c r="D648" s="21"/>
      <c r="E648" s="25"/>
      <c r="F648" s="25"/>
      <c r="G648" s="12"/>
      <c r="J648" s="5"/>
      <c r="L648" s="110"/>
    </row>
    <row r="649" spans="2:12" s="3" customFormat="1" ht="11.25" customHeight="1" x14ac:dyDescent="0.2">
      <c r="B649" s="81"/>
      <c r="D649" s="21"/>
      <c r="E649" s="25"/>
      <c r="F649" s="25"/>
      <c r="G649" s="12"/>
      <c r="J649" s="5"/>
      <c r="L649" s="110"/>
    </row>
    <row r="650" spans="2:12" s="3" customFormat="1" ht="11.25" customHeight="1" x14ac:dyDescent="0.2">
      <c r="B650" s="81"/>
      <c r="D650" s="21"/>
      <c r="E650" s="25"/>
      <c r="F650" s="25"/>
      <c r="G650" s="12"/>
      <c r="J650" s="5"/>
      <c r="L650" s="110"/>
    </row>
    <row r="651" spans="2:12" s="3" customFormat="1" ht="11.25" customHeight="1" x14ac:dyDescent="0.2">
      <c r="B651" s="81"/>
      <c r="D651" s="21"/>
      <c r="E651" s="25"/>
      <c r="F651" s="25"/>
      <c r="G651" s="12"/>
      <c r="J651" s="5"/>
      <c r="L651" s="110"/>
    </row>
    <row r="652" spans="2:12" s="3" customFormat="1" ht="11.25" customHeight="1" x14ac:dyDescent="0.2">
      <c r="B652" s="81"/>
      <c r="D652" s="21"/>
      <c r="E652" s="25"/>
      <c r="F652" s="25"/>
      <c r="G652" s="12"/>
      <c r="J652" s="5"/>
      <c r="L652" s="110"/>
    </row>
    <row r="653" spans="2:12" s="3" customFormat="1" ht="11.25" customHeight="1" x14ac:dyDescent="0.2">
      <c r="B653" s="81"/>
      <c r="D653" s="21"/>
      <c r="E653" s="25"/>
      <c r="F653" s="25"/>
      <c r="G653" s="12"/>
      <c r="J653" s="5"/>
      <c r="L653" s="110"/>
    </row>
    <row r="654" spans="2:12" s="3" customFormat="1" ht="11.25" customHeight="1" x14ac:dyDescent="0.2">
      <c r="B654" s="81"/>
      <c r="D654" s="21"/>
      <c r="E654" s="25"/>
      <c r="F654" s="25"/>
      <c r="G654" s="12"/>
      <c r="J654" s="5"/>
      <c r="L654" s="110"/>
    </row>
    <row r="655" spans="2:12" s="3" customFormat="1" ht="11.25" customHeight="1" x14ac:dyDescent="0.2">
      <c r="B655" s="81"/>
      <c r="D655" s="21"/>
      <c r="E655" s="25"/>
      <c r="F655" s="25"/>
      <c r="G655" s="12"/>
      <c r="J655" s="5"/>
      <c r="L655" s="110"/>
    </row>
    <row r="656" spans="2:12" s="3" customFormat="1" ht="11.25" customHeight="1" x14ac:dyDescent="0.2">
      <c r="B656" s="81"/>
      <c r="D656" s="21"/>
      <c r="E656" s="25"/>
      <c r="F656" s="25"/>
      <c r="G656" s="12"/>
      <c r="J656" s="5"/>
      <c r="L656" s="110"/>
    </row>
    <row r="657" spans="2:12" s="3" customFormat="1" ht="11.25" customHeight="1" x14ac:dyDescent="0.2">
      <c r="B657" s="81"/>
      <c r="D657" s="21"/>
      <c r="E657" s="25"/>
      <c r="F657" s="25"/>
      <c r="G657" s="12"/>
      <c r="J657" s="5"/>
      <c r="L657" s="110"/>
    </row>
    <row r="658" spans="2:12" s="3" customFormat="1" ht="11.25" customHeight="1" x14ac:dyDescent="0.2">
      <c r="B658" s="81"/>
      <c r="D658" s="21"/>
      <c r="E658" s="25"/>
      <c r="F658" s="25"/>
      <c r="G658" s="12"/>
      <c r="J658" s="5"/>
      <c r="L658" s="110"/>
    </row>
    <row r="659" spans="2:12" s="3" customFormat="1" ht="11.25" customHeight="1" x14ac:dyDescent="0.2">
      <c r="B659" s="81"/>
      <c r="D659" s="21"/>
      <c r="E659" s="25"/>
      <c r="F659" s="25"/>
      <c r="G659" s="12"/>
      <c r="J659" s="5"/>
      <c r="L659" s="110"/>
    </row>
    <row r="660" spans="2:12" s="3" customFormat="1" ht="11.25" customHeight="1" x14ac:dyDescent="0.2">
      <c r="B660" s="81"/>
      <c r="D660" s="21"/>
      <c r="E660" s="25"/>
      <c r="F660" s="25"/>
      <c r="G660" s="12"/>
      <c r="J660" s="5"/>
      <c r="L660" s="110"/>
    </row>
    <row r="661" spans="2:12" s="3" customFormat="1" ht="11.25" customHeight="1" x14ac:dyDescent="0.2">
      <c r="B661" s="81"/>
      <c r="D661" s="21"/>
      <c r="E661" s="25"/>
      <c r="F661" s="25"/>
      <c r="G661" s="12"/>
      <c r="J661" s="5"/>
      <c r="L661" s="110"/>
    </row>
    <row r="662" spans="2:12" s="3" customFormat="1" ht="11.25" customHeight="1" x14ac:dyDescent="0.2">
      <c r="B662" s="81"/>
      <c r="D662" s="21"/>
      <c r="E662" s="25"/>
      <c r="F662" s="25"/>
      <c r="G662" s="12"/>
      <c r="J662" s="5"/>
      <c r="L662" s="110"/>
    </row>
    <row r="663" spans="2:12" s="3" customFormat="1" ht="11.25" customHeight="1" x14ac:dyDescent="0.2">
      <c r="B663" s="81"/>
      <c r="D663" s="21"/>
      <c r="E663" s="25"/>
      <c r="F663" s="25"/>
      <c r="G663" s="12"/>
      <c r="J663" s="5"/>
      <c r="L663" s="110"/>
    </row>
    <row r="664" spans="2:12" s="3" customFormat="1" ht="11.25" customHeight="1" x14ac:dyDescent="0.2">
      <c r="B664" s="81"/>
      <c r="D664" s="21"/>
      <c r="E664" s="25"/>
      <c r="F664" s="25"/>
      <c r="G664" s="12"/>
      <c r="J664" s="5"/>
      <c r="L664" s="110"/>
    </row>
    <row r="665" spans="2:12" s="3" customFormat="1" ht="11.25" customHeight="1" x14ac:dyDescent="0.2">
      <c r="B665" s="81"/>
      <c r="D665" s="21"/>
      <c r="E665" s="25"/>
      <c r="F665" s="25"/>
      <c r="G665" s="12"/>
      <c r="J665" s="5"/>
      <c r="L665" s="110"/>
    </row>
    <row r="666" spans="2:12" s="3" customFormat="1" ht="11.25" customHeight="1" x14ac:dyDescent="0.2">
      <c r="B666" s="81"/>
      <c r="D666" s="21"/>
      <c r="E666" s="25"/>
      <c r="F666" s="25"/>
      <c r="G666" s="12"/>
      <c r="J666" s="5"/>
      <c r="L666" s="110"/>
    </row>
    <row r="667" spans="2:12" s="3" customFormat="1" ht="11.25" customHeight="1" x14ac:dyDescent="0.2">
      <c r="B667" s="81"/>
      <c r="D667" s="21"/>
      <c r="E667" s="25"/>
      <c r="F667" s="25"/>
      <c r="G667" s="12"/>
      <c r="J667" s="5"/>
      <c r="L667" s="110"/>
    </row>
    <row r="668" spans="2:12" s="3" customFormat="1" ht="11.25" customHeight="1" x14ac:dyDescent="0.2">
      <c r="B668" s="81"/>
      <c r="D668" s="21"/>
      <c r="E668" s="25"/>
      <c r="F668" s="25"/>
      <c r="G668" s="12"/>
      <c r="J668" s="5"/>
      <c r="L668" s="110"/>
    </row>
    <row r="669" spans="2:12" s="3" customFormat="1" ht="11.25" customHeight="1" x14ac:dyDescent="0.2">
      <c r="B669" s="81"/>
      <c r="D669" s="21"/>
      <c r="E669" s="25"/>
      <c r="F669" s="25"/>
      <c r="G669" s="12"/>
      <c r="J669" s="5"/>
      <c r="L669" s="110"/>
    </row>
    <row r="670" spans="2:12" s="3" customFormat="1" ht="11.25" customHeight="1" x14ac:dyDescent="0.2">
      <c r="B670" s="81"/>
      <c r="D670" s="21"/>
      <c r="E670" s="25"/>
      <c r="F670" s="25"/>
      <c r="G670" s="12"/>
      <c r="J670" s="5"/>
      <c r="L670" s="110"/>
    </row>
    <row r="671" spans="2:12" s="3" customFormat="1" ht="11.25" customHeight="1" x14ac:dyDescent="0.2">
      <c r="B671" s="81"/>
      <c r="D671" s="21"/>
      <c r="E671" s="25"/>
      <c r="F671" s="25"/>
      <c r="G671" s="12"/>
      <c r="J671" s="5"/>
      <c r="L671" s="110"/>
    </row>
    <row r="672" spans="2:12" s="3" customFormat="1" ht="11.25" customHeight="1" x14ac:dyDescent="0.2">
      <c r="B672" s="81"/>
      <c r="D672" s="21"/>
      <c r="E672" s="25"/>
      <c r="F672" s="25"/>
      <c r="G672" s="12"/>
      <c r="J672" s="5"/>
      <c r="L672" s="110"/>
    </row>
    <row r="673" spans="2:12" s="3" customFormat="1" ht="11.25" customHeight="1" x14ac:dyDescent="0.2">
      <c r="B673" s="81"/>
      <c r="D673" s="21"/>
      <c r="E673" s="25"/>
      <c r="F673" s="25"/>
      <c r="G673" s="12"/>
      <c r="J673" s="5"/>
      <c r="L673" s="110"/>
    </row>
    <row r="674" spans="2:12" s="3" customFormat="1" ht="11.25" customHeight="1" x14ac:dyDescent="0.2">
      <c r="B674" s="81"/>
      <c r="D674" s="21"/>
      <c r="E674" s="25"/>
      <c r="F674" s="25"/>
      <c r="G674" s="12"/>
      <c r="J674" s="5"/>
      <c r="L674" s="110"/>
    </row>
    <row r="675" spans="2:12" s="3" customFormat="1" ht="11.25" customHeight="1" x14ac:dyDescent="0.2">
      <c r="B675" s="81"/>
      <c r="D675" s="21"/>
      <c r="E675" s="25"/>
      <c r="F675" s="25"/>
      <c r="G675" s="12"/>
      <c r="J675" s="5"/>
      <c r="L675" s="110"/>
    </row>
    <row r="676" spans="2:12" s="3" customFormat="1" ht="11.25" customHeight="1" x14ac:dyDescent="0.2">
      <c r="B676" s="81"/>
      <c r="D676" s="21"/>
      <c r="E676" s="25"/>
      <c r="F676" s="25"/>
      <c r="G676" s="12"/>
      <c r="J676" s="5"/>
      <c r="L676" s="110"/>
    </row>
    <row r="677" spans="2:12" s="3" customFormat="1" ht="11.25" customHeight="1" x14ac:dyDescent="0.2">
      <c r="B677" s="81"/>
      <c r="D677" s="21"/>
      <c r="E677" s="25"/>
      <c r="F677" s="25"/>
      <c r="G677" s="12"/>
      <c r="J677" s="5"/>
      <c r="L677" s="110"/>
    </row>
    <row r="678" spans="2:12" s="3" customFormat="1" ht="11.25" customHeight="1" x14ac:dyDescent="0.2">
      <c r="B678" s="81"/>
      <c r="D678" s="21"/>
      <c r="E678" s="25"/>
      <c r="F678" s="25"/>
      <c r="G678" s="12"/>
      <c r="J678" s="5"/>
      <c r="L678" s="110"/>
    </row>
    <row r="679" spans="2:12" s="3" customFormat="1" ht="11.25" customHeight="1" x14ac:dyDescent="0.2">
      <c r="B679" s="81"/>
      <c r="D679" s="21"/>
      <c r="E679" s="25"/>
      <c r="F679" s="25"/>
      <c r="G679" s="12"/>
      <c r="J679" s="5"/>
      <c r="L679" s="110"/>
    </row>
    <row r="680" spans="2:12" s="3" customFormat="1" ht="11.25" customHeight="1" x14ac:dyDescent="0.2">
      <c r="B680" s="81"/>
      <c r="D680" s="21"/>
      <c r="E680" s="25"/>
      <c r="F680" s="25"/>
      <c r="G680" s="12"/>
      <c r="J680" s="5"/>
      <c r="L680" s="110"/>
    </row>
    <row r="681" spans="2:12" s="3" customFormat="1" ht="11.25" customHeight="1" x14ac:dyDescent="0.2">
      <c r="B681" s="81"/>
      <c r="D681" s="21"/>
      <c r="E681" s="25"/>
      <c r="F681" s="25"/>
      <c r="G681" s="12"/>
      <c r="J681" s="5"/>
      <c r="L681" s="110"/>
    </row>
    <row r="682" spans="2:12" s="3" customFormat="1" ht="11.25" customHeight="1" x14ac:dyDescent="0.2">
      <c r="B682" s="81"/>
      <c r="D682" s="21"/>
      <c r="E682" s="25"/>
      <c r="F682" s="25"/>
      <c r="G682" s="12"/>
      <c r="J682" s="5"/>
      <c r="L682" s="110"/>
    </row>
    <row r="683" spans="2:12" s="3" customFormat="1" ht="11.25" customHeight="1" x14ac:dyDescent="0.2">
      <c r="B683" s="81"/>
      <c r="D683" s="21"/>
      <c r="E683" s="25"/>
      <c r="F683" s="25"/>
      <c r="G683" s="12"/>
      <c r="J683" s="5"/>
      <c r="L683" s="110"/>
    </row>
    <row r="684" spans="2:12" s="3" customFormat="1" ht="11.25" customHeight="1" x14ac:dyDescent="0.2">
      <c r="B684" s="81"/>
      <c r="D684" s="21"/>
      <c r="E684" s="25"/>
      <c r="F684" s="25"/>
      <c r="G684" s="12"/>
      <c r="J684" s="5"/>
      <c r="L684" s="110"/>
    </row>
    <row r="685" spans="2:12" s="3" customFormat="1" ht="11.25" customHeight="1" x14ac:dyDescent="0.2">
      <c r="B685" s="81"/>
      <c r="D685" s="21"/>
      <c r="E685" s="25"/>
      <c r="F685" s="25"/>
      <c r="G685" s="12"/>
      <c r="J685" s="5"/>
      <c r="L685" s="110"/>
    </row>
    <row r="686" spans="2:12" s="3" customFormat="1" ht="11.25" customHeight="1" x14ac:dyDescent="0.2">
      <c r="B686" s="81"/>
      <c r="D686" s="21"/>
      <c r="E686" s="25"/>
      <c r="F686" s="25"/>
      <c r="G686" s="12"/>
      <c r="J686" s="5"/>
      <c r="L686" s="110"/>
    </row>
    <row r="687" spans="2:12" s="3" customFormat="1" ht="11.25" customHeight="1" x14ac:dyDescent="0.2">
      <c r="B687" s="81"/>
      <c r="D687" s="21"/>
      <c r="E687" s="25"/>
      <c r="F687" s="25"/>
      <c r="G687" s="12"/>
      <c r="J687" s="5"/>
      <c r="L687" s="110"/>
    </row>
    <row r="688" spans="2:12" s="3" customFormat="1" ht="11.25" customHeight="1" x14ac:dyDescent="0.2">
      <c r="B688" s="81"/>
      <c r="D688" s="21"/>
      <c r="E688" s="25"/>
      <c r="F688" s="25"/>
      <c r="G688" s="12"/>
      <c r="J688" s="5"/>
      <c r="L688" s="110"/>
    </row>
    <row r="689" spans="2:12" s="3" customFormat="1" ht="11.25" customHeight="1" x14ac:dyDescent="0.2">
      <c r="B689" s="81"/>
      <c r="D689" s="21"/>
      <c r="E689" s="25"/>
      <c r="F689" s="25"/>
      <c r="G689" s="12"/>
      <c r="J689" s="5"/>
      <c r="L689" s="110"/>
    </row>
    <row r="690" spans="2:12" s="3" customFormat="1" ht="11.25" customHeight="1" x14ac:dyDescent="0.2">
      <c r="B690" s="81"/>
      <c r="D690" s="21"/>
      <c r="E690" s="25"/>
      <c r="F690" s="25"/>
      <c r="G690" s="12"/>
      <c r="J690" s="5"/>
      <c r="L690" s="110"/>
    </row>
    <row r="691" spans="2:12" s="3" customFormat="1" ht="11.25" customHeight="1" x14ac:dyDescent="0.2">
      <c r="B691" s="81"/>
      <c r="D691" s="21"/>
      <c r="E691" s="25"/>
      <c r="F691" s="25"/>
      <c r="G691" s="12"/>
      <c r="J691" s="5"/>
      <c r="L691" s="110"/>
    </row>
    <row r="692" spans="2:12" s="3" customFormat="1" ht="11.25" customHeight="1" x14ac:dyDescent="0.2">
      <c r="B692" s="81"/>
      <c r="D692" s="21"/>
      <c r="E692" s="25"/>
      <c r="F692" s="25"/>
      <c r="G692" s="12"/>
      <c r="J692" s="5"/>
      <c r="L692" s="110"/>
    </row>
    <row r="693" spans="2:12" s="3" customFormat="1" ht="11.25" customHeight="1" x14ac:dyDescent="0.2">
      <c r="B693" s="81"/>
      <c r="D693" s="21"/>
      <c r="E693" s="25"/>
      <c r="F693" s="25"/>
      <c r="G693" s="12"/>
      <c r="J693" s="5"/>
      <c r="L693" s="110"/>
    </row>
    <row r="694" spans="2:12" s="3" customFormat="1" ht="11.25" customHeight="1" x14ac:dyDescent="0.2">
      <c r="B694" s="81"/>
      <c r="D694" s="21"/>
      <c r="E694" s="25"/>
      <c r="F694" s="25"/>
      <c r="G694" s="12"/>
      <c r="J694" s="5"/>
      <c r="L694" s="110"/>
    </row>
    <row r="695" spans="2:12" s="3" customFormat="1" ht="11.25" customHeight="1" x14ac:dyDescent="0.2">
      <c r="B695" s="81"/>
      <c r="D695" s="21"/>
      <c r="E695" s="25"/>
      <c r="F695" s="25"/>
      <c r="G695" s="12"/>
      <c r="J695" s="5"/>
      <c r="L695" s="110"/>
    </row>
    <row r="696" spans="2:12" s="3" customFormat="1" ht="11.25" customHeight="1" x14ac:dyDescent="0.2">
      <c r="B696" s="81"/>
      <c r="D696" s="21"/>
      <c r="E696" s="25"/>
      <c r="F696" s="25"/>
      <c r="G696" s="12"/>
      <c r="J696" s="5"/>
      <c r="L696" s="110"/>
    </row>
    <row r="697" spans="2:12" s="3" customFormat="1" ht="11.25" customHeight="1" x14ac:dyDescent="0.2">
      <c r="B697" s="81"/>
      <c r="D697" s="21"/>
      <c r="E697" s="25"/>
      <c r="F697" s="25"/>
      <c r="G697" s="12"/>
      <c r="J697" s="5"/>
      <c r="L697" s="110"/>
    </row>
    <row r="698" spans="2:12" s="3" customFormat="1" ht="11.25" customHeight="1" x14ac:dyDescent="0.2">
      <c r="B698" s="81"/>
      <c r="D698" s="21"/>
      <c r="E698" s="25"/>
      <c r="F698" s="25"/>
      <c r="G698" s="12"/>
      <c r="J698" s="5"/>
      <c r="L698" s="110"/>
    </row>
    <row r="699" spans="2:12" s="3" customFormat="1" ht="11.25" customHeight="1" x14ac:dyDescent="0.2">
      <c r="B699" s="81"/>
      <c r="D699" s="21"/>
      <c r="E699" s="25"/>
      <c r="F699" s="25"/>
      <c r="G699" s="12"/>
      <c r="J699" s="5"/>
      <c r="L699" s="110"/>
    </row>
    <row r="700" spans="2:12" s="3" customFormat="1" ht="11.25" customHeight="1" x14ac:dyDescent="0.2">
      <c r="B700" s="81"/>
      <c r="D700" s="21"/>
      <c r="E700" s="25"/>
      <c r="F700" s="25"/>
      <c r="G700" s="12"/>
      <c r="J700" s="5"/>
      <c r="L700" s="110"/>
    </row>
    <row r="701" spans="2:12" s="3" customFormat="1" ht="11.25" customHeight="1" x14ac:dyDescent="0.2">
      <c r="B701" s="81"/>
      <c r="D701" s="21"/>
      <c r="E701" s="25"/>
      <c r="F701" s="25"/>
      <c r="G701" s="12"/>
      <c r="J701" s="5"/>
      <c r="L701" s="110"/>
    </row>
    <row r="702" spans="2:12" s="3" customFormat="1" ht="11.25" customHeight="1" x14ac:dyDescent="0.2">
      <c r="B702" s="81"/>
      <c r="D702" s="21"/>
      <c r="E702" s="25"/>
      <c r="F702" s="25"/>
      <c r="G702" s="12"/>
      <c r="J702" s="5"/>
      <c r="L702" s="110"/>
    </row>
    <row r="703" spans="2:12" s="3" customFormat="1" ht="11.25" customHeight="1" x14ac:dyDescent="0.2">
      <c r="B703" s="81"/>
      <c r="D703" s="21"/>
      <c r="E703" s="25"/>
      <c r="F703" s="25"/>
      <c r="G703" s="12"/>
      <c r="J703" s="5"/>
      <c r="L703" s="110"/>
    </row>
    <row r="704" spans="2:12" s="3" customFormat="1" ht="11.25" customHeight="1" x14ac:dyDescent="0.2">
      <c r="B704" s="81"/>
      <c r="D704" s="21"/>
      <c r="E704" s="25"/>
      <c r="F704" s="25"/>
      <c r="G704" s="12"/>
      <c r="J704" s="5"/>
      <c r="L704" s="110"/>
    </row>
    <row r="705" spans="2:12" s="3" customFormat="1" ht="11.25" customHeight="1" x14ac:dyDescent="0.2">
      <c r="B705" s="81"/>
      <c r="D705" s="21"/>
      <c r="E705" s="25"/>
      <c r="F705" s="25"/>
      <c r="G705" s="12"/>
      <c r="J705" s="5"/>
      <c r="L705" s="110"/>
    </row>
    <row r="706" spans="2:12" s="3" customFormat="1" ht="11.25" customHeight="1" x14ac:dyDescent="0.2">
      <c r="B706" s="81"/>
      <c r="D706" s="21"/>
      <c r="E706" s="25"/>
      <c r="F706" s="25"/>
      <c r="G706" s="12"/>
      <c r="J706" s="5"/>
      <c r="L706" s="110"/>
    </row>
    <row r="707" spans="2:12" s="3" customFormat="1" ht="11.25" customHeight="1" x14ac:dyDescent="0.2">
      <c r="B707" s="81"/>
      <c r="D707" s="21"/>
      <c r="E707" s="25"/>
      <c r="F707" s="25"/>
      <c r="G707" s="12"/>
      <c r="J707" s="5"/>
      <c r="L707" s="110"/>
    </row>
    <row r="708" spans="2:12" s="3" customFormat="1" ht="11.25" customHeight="1" x14ac:dyDescent="0.2">
      <c r="B708" s="81"/>
      <c r="D708" s="21"/>
      <c r="E708" s="25"/>
      <c r="F708" s="25"/>
      <c r="G708" s="12"/>
      <c r="J708" s="5"/>
      <c r="L708" s="110"/>
    </row>
    <row r="709" spans="2:12" s="3" customFormat="1" ht="11.25" customHeight="1" x14ac:dyDescent="0.2">
      <c r="B709" s="81"/>
      <c r="D709" s="21"/>
      <c r="E709" s="25"/>
      <c r="F709" s="25"/>
      <c r="G709" s="12"/>
      <c r="J709" s="5"/>
      <c r="L709" s="110"/>
    </row>
    <row r="710" spans="2:12" s="3" customFormat="1" ht="11.25" customHeight="1" x14ac:dyDescent="0.2">
      <c r="B710" s="81"/>
      <c r="D710" s="21"/>
      <c r="E710" s="25"/>
      <c r="F710" s="25"/>
      <c r="G710" s="12"/>
      <c r="J710" s="5"/>
      <c r="L710" s="110"/>
    </row>
    <row r="711" spans="2:12" s="3" customFormat="1" ht="11.25" customHeight="1" x14ac:dyDescent="0.2">
      <c r="B711" s="81"/>
      <c r="D711" s="21"/>
      <c r="E711" s="25"/>
      <c r="F711" s="25"/>
      <c r="G711" s="12"/>
      <c r="J711" s="5"/>
      <c r="L711" s="110"/>
    </row>
    <row r="712" spans="2:12" s="3" customFormat="1" ht="11.25" customHeight="1" x14ac:dyDescent="0.2">
      <c r="B712" s="81"/>
      <c r="D712" s="21"/>
      <c r="E712" s="25"/>
      <c r="F712" s="25"/>
      <c r="G712" s="12"/>
      <c r="J712" s="5"/>
      <c r="L712" s="110"/>
    </row>
    <row r="713" spans="2:12" s="3" customFormat="1" ht="11.25" customHeight="1" x14ac:dyDescent="0.2">
      <c r="B713" s="81"/>
      <c r="D713" s="21"/>
      <c r="E713" s="25"/>
      <c r="F713" s="25"/>
      <c r="G713" s="12"/>
      <c r="J713" s="5"/>
      <c r="L713" s="110"/>
    </row>
    <row r="714" spans="2:12" s="3" customFormat="1" ht="11.25" customHeight="1" x14ac:dyDescent="0.2">
      <c r="B714" s="81"/>
      <c r="D714" s="21"/>
      <c r="E714" s="25"/>
      <c r="F714" s="25"/>
      <c r="G714" s="12"/>
      <c r="J714" s="5"/>
      <c r="L714" s="110"/>
    </row>
    <row r="715" spans="2:12" s="3" customFormat="1" ht="11.25" customHeight="1" x14ac:dyDescent="0.2">
      <c r="B715" s="81"/>
      <c r="D715" s="21"/>
      <c r="E715" s="25"/>
      <c r="F715" s="25"/>
      <c r="G715" s="12"/>
      <c r="J715" s="5"/>
      <c r="L715" s="110"/>
    </row>
    <row r="716" spans="2:12" s="3" customFormat="1" ht="11.25" customHeight="1" x14ac:dyDescent="0.2">
      <c r="B716" s="81"/>
      <c r="D716" s="21"/>
      <c r="E716" s="25"/>
      <c r="F716" s="25"/>
      <c r="G716" s="12"/>
      <c r="J716" s="5"/>
      <c r="L716" s="110"/>
    </row>
    <row r="717" spans="2:12" s="3" customFormat="1" ht="11.25" customHeight="1" x14ac:dyDescent="0.2">
      <c r="B717" s="81"/>
      <c r="D717" s="21"/>
      <c r="E717" s="25"/>
      <c r="F717" s="25"/>
      <c r="G717" s="12"/>
      <c r="J717" s="5"/>
      <c r="L717" s="110"/>
    </row>
    <row r="718" spans="2:12" s="3" customFormat="1" ht="11.25" customHeight="1" x14ac:dyDescent="0.2">
      <c r="B718" s="81"/>
      <c r="D718" s="21"/>
      <c r="E718" s="25"/>
      <c r="F718" s="25"/>
      <c r="G718" s="12"/>
      <c r="J718" s="5"/>
      <c r="L718" s="110"/>
    </row>
    <row r="719" spans="2:12" s="3" customFormat="1" ht="11.25" customHeight="1" x14ac:dyDescent="0.2">
      <c r="B719" s="81"/>
      <c r="D719" s="21"/>
      <c r="E719" s="25"/>
      <c r="F719" s="25"/>
      <c r="G719" s="12"/>
      <c r="J719" s="5"/>
      <c r="L719" s="110"/>
    </row>
    <row r="720" spans="2:12" s="3" customFormat="1" ht="11.25" customHeight="1" x14ac:dyDescent="0.2">
      <c r="B720" s="81"/>
      <c r="D720" s="21"/>
      <c r="E720" s="25"/>
      <c r="F720" s="25"/>
      <c r="G720" s="12"/>
      <c r="J720" s="5"/>
      <c r="L720" s="110"/>
    </row>
    <row r="721" spans="2:12" s="3" customFormat="1" ht="11.25" customHeight="1" x14ac:dyDescent="0.2">
      <c r="B721" s="81"/>
      <c r="D721" s="21"/>
      <c r="E721" s="25"/>
      <c r="F721" s="25"/>
      <c r="G721" s="12"/>
      <c r="J721" s="5"/>
      <c r="L721" s="110"/>
    </row>
    <row r="722" spans="2:12" s="3" customFormat="1" ht="11.25" customHeight="1" x14ac:dyDescent="0.2">
      <c r="B722" s="81"/>
      <c r="D722" s="21"/>
      <c r="E722" s="25"/>
      <c r="F722" s="25"/>
      <c r="G722" s="12"/>
      <c r="J722" s="5"/>
      <c r="L722" s="110"/>
    </row>
    <row r="723" spans="2:12" s="3" customFormat="1" ht="11.25" customHeight="1" x14ac:dyDescent="0.2">
      <c r="B723" s="81"/>
      <c r="D723" s="21"/>
      <c r="E723" s="25"/>
      <c r="F723" s="25"/>
      <c r="G723" s="12"/>
      <c r="J723" s="5"/>
      <c r="L723" s="110"/>
    </row>
    <row r="724" spans="2:12" s="3" customFormat="1" ht="11.25" customHeight="1" x14ac:dyDescent="0.2">
      <c r="B724" s="81"/>
      <c r="D724" s="21"/>
      <c r="E724" s="25"/>
      <c r="F724" s="25"/>
      <c r="G724" s="12"/>
      <c r="J724" s="5"/>
      <c r="L724" s="110"/>
    </row>
    <row r="725" spans="2:12" s="3" customFormat="1" ht="11.25" customHeight="1" x14ac:dyDescent="0.2">
      <c r="B725" s="81"/>
      <c r="D725" s="21"/>
      <c r="E725" s="25"/>
      <c r="F725" s="25"/>
      <c r="G725" s="12"/>
      <c r="J725" s="5"/>
      <c r="L725" s="110"/>
    </row>
    <row r="726" spans="2:12" s="3" customFormat="1" ht="11.25" customHeight="1" x14ac:dyDescent="0.2">
      <c r="B726" s="81"/>
      <c r="D726" s="21"/>
      <c r="E726" s="25"/>
      <c r="F726" s="25"/>
      <c r="G726" s="12"/>
      <c r="J726" s="5"/>
      <c r="L726" s="110"/>
    </row>
    <row r="727" spans="2:12" s="3" customFormat="1" ht="11.25" customHeight="1" x14ac:dyDescent="0.2">
      <c r="B727" s="81"/>
      <c r="D727" s="21"/>
      <c r="E727" s="25"/>
      <c r="F727" s="25"/>
      <c r="G727" s="12"/>
      <c r="J727" s="5"/>
      <c r="L727" s="110"/>
    </row>
    <row r="728" spans="2:12" s="3" customFormat="1" ht="11.25" customHeight="1" x14ac:dyDescent="0.2">
      <c r="B728" s="81"/>
      <c r="D728" s="21"/>
      <c r="E728" s="25"/>
      <c r="F728" s="25"/>
      <c r="G728" s="12"/>
      <c r="J728" s="5"/>
      <c r="L728" s="110"/>
    </row>
    <row r="729" spans="2:12" s="3" customFormat="1" ht="11.25" customHeight="1" x14ac:dyDescent="0.2">
      <c r="B729" s="81"/>
      <c r="D729" s="21"/>
      <c r="E729" s="25"/>
      <c r="F729" s="25"/>
      <c r="G729" s="12"/>
      <c r="J729" s="5"/>
      <c r="L729" s="110"/>
    </row>
    <row r="730" spans="2:12" s="3" customFormat="1" ht="11.25" customHeight="1" x14ac:dyDescent="0.2">
      <c r="B730" s="81"/>
      <c r="D730" s="21"/>
      <c r="E730" s="25"/>
      <c r="F730" s="25"/>
      <c r="G730" s="12"/>
      <c r="J730" s="5"/>
      <c r="L730" s="110"/>
    </row>
    <row r="731" spans="2:12" s="3" customFormat="1" ht="11.25" customHeight="1" x14ac:dyDescent="0.2">
      <c r="B731" s="81"/>
      <c r="D731" s="21"/>
      <c r="E731" s="25"/>
      <c r="F731" s="25"/>
      <c r="G731" s="12"/>
      <c r="J731" s="5"/>
      <c r="L731" s="110"/>
    </row>
    <row r="732" spans="2:12" s="3" customFormat="1" ht="11.25" customHeight="1" x14ac:dyDescent="0.2">
      <c r="B732" s="81"/>
      <c r="D732" s="21"/>
      <c r="E732" s="25"/>
      <c r="F732" s="25"/>
      <c r="G732" s="12"/>
      <c r="J732" s="5"/>
      <c r="L732" s="110"/>
    </row>
    <row r="733" spans="2:12" s="3" customFormat="1" ht="11.25" customHeight="1" x14ac:dyDescent="0.2">
      <c r="B733" s="81"/>
      <c r="D733" s="21"/>
      <c r="E733" s="25"/>
      <c r="F733" s="25"/>
      <c r="G733" s="12"/>
      <c r="J733" s="5"/>
      <c r="L733" s="110"/>
    </row>
    <row r="734" spans="2:12" s="3" customFormat="1" ht="11.25" customHeight="1" x14ac:dyDescent="0.2">
      <c r="B734" s="81"/>
      <c r="D734" s="21"/>
      <c r="E734" s="25"/>
      <c r="F734" s="25"/>
      <c r="G734" s="12"/>
      <c r="J734" s="5"/>
      <c r="L734" s="110"/>
    </row>
    <row r="735" spans="2:12" s="3" customFormat="1" ht="11.25" customHeight="1" x14ac:dyDescent="0.2">
      <c r="B735" s="81"/>
      <c r="D735" s="21"/>
      <c r="E735" s="25"/>
      <c r="F735" s="25"/>
      <c r="G735" s="12"/>
      <c r="J735" s="5"/>
      <c r="L735" s="110"/>
    </row>
    <row r="736" spans="2:12" s="3" customFormat="1" ht="11.25" customHeight="1" x14ac:dyDescent="0.2">
      <c r="B736" s="81"/>
      <c r="D736" s="21"/>
      <c r="E736" s="25"/>
      <c r="F736" s="25"/>
      <c r="G736" s="12"/>
      <c r="J736" s="5"/>
      <c r="L736" s="110"/>
    </row>
    <row r="737" spans="2:12" s="3" customFormat="1" ht="11.25" customHeight="1" x14ac:dyDescent="0.2">
      <c r="B737" s="81"/>
      <c r="D737" s="21"/>
      <c r="E737" s="25"/>
      <c r="F737" s="25"/>
      <c r="G737" s="12"/>
      <c r="J737" s="5"/>
      <c r="L737" s="110"/>
    </row>
    <row r="738" spans="2:12" s="3" customFormat="1" ht="11.25" customHeight="1" x14ac:dyDescent="0.2">
      <c r="B738" s="81"/>
      <c r="D738" s="21"/>
      <c r="E738" s="25"/>
      <c r="F738" s="25"/>
      <c r="G738" s="12"/>
      <c r="J738" s="5"/>
      <c r="L738" s="110"/>
    </row>
    <row r="739" spans="2:12" s="3" customFormat="1" ht="11.25" customHeight="1" x14ac:dyDescent="0.2">
      <c r="B739" s="81"/>
      <c r="D739" s="21"/>
      <c r="E739" s="25"/>
      <c r="F739" s="25"/>
      <c r="G739" s="12"/>
      <c r="J739" s="5"/>
      <c r="L739" s="110"/>
    </row>
    <row r="740" spans="2:12" s="3" customFormat="1" ht="11.25" customHeight="1" x14ac:dyDescent="0.2">
      <c r="B740" s="81"/>
      <c r="D740" s="21"/>
      <c r="E740" s="25"/>
      <c r="F740" s="25"/>
      <c r="G740" s="12"/>
      <c r="J740" s="5"/>
      <c r="L740" s="110"/>
    </row>
    <row r="741" spans="2:12" s="3" customFormat="1" ht="11.25" customHeight="1" x14ac:dyDescent="0.2">
      <c r="B741" s="81"/>
      <c r="D741" s="21"/>
      <c r="E741" s="25"/>
      <c r="F741" s="25"/>
      <c r="G741" s="12"/>
      <c r="J741" s="5"/>
      <c r="L741" s="110"/>
    </row>
    <row r="742" spans="2:12" s="3" customFormat="1" ht="11.25" customHeight="1" x14ac:dyDescent="0.2">
      <c r="B742" s="81"/>
      <c r="D742" s="21"/>
      <c r="E742" s="25"/>
      <c r="F742" s="25"/>
      <c r="G742" s="12"/>
      <c r="J742" s="5"/>
      <c r="L742" s="110"/>
    </row>
    <row r="743" spans="2:12" s="3" customFormat="1" ht="11.25" customHeight="1" x14ac:dyDescent="0.2">
      <c r="B743" s="81"/>
      <c r="D743" s="21"/>
      <c r="E743" s="25"/>
      <c r="F743" s="25"/>
      <c r="G743" s="12"/>
      <c r="J743" s="5"/>
      <c r="L743" s="110"/>
    </row>
    <row r="744" spans="2:12" s="3" customFormat="1" ht="11.25" customHeight="1" x14ac:dyDescent="0.2">
      <c r="B744" s="81"/>
      <c r="D744" s="21"/>
      <c r="E744" s="25"/>
      <c r="F744" s="25"/>
      <c r="G744" s="12"/>
      <c r="J744" s="5"/>
      <c r="L744" s="110"/>
    </row>
    <row r="745" spans="2:12" s="3" customFormat="1" ht="11.25" customHeight="1" x14ac:dyDescent="0.2">
      <c r="B745" s="81"/>
      <c r="D745" s="21"/>
      <c r="E745" s="25"/>
      <c r="F745" s="25"/>
      <c r="G745" s="12"/>
      <c r="J745" s="5"/>
      <c r="L745" s="110"/>
    </row>
    <row r="746" spans="2:12" s="3" customFormat="1" ht="11.25" customHeight="1" x14ac:dyDescent="0.2">
      <c r="B746" s="81"/>
      <c r="D746" s="21"/>
      <c r="E746" s="25"/>
      <c r="F746" s="25"/>
      <c r="G746" s="12"/>
      <c r="J746" s="5"/>
      <c r="L746" s="110"/>
    </row>
    <row r="747" spans="2:12" s="3" customFormat="1" ht="11.25" customHeight="1" x14ac:dyDescent="0.2">
      <c r="B747" s="81"/>
      <c r="D747" s="21"/>
      <c r="E747" s="25"/>
      <c r="F747" s="25"/>
      <c r="G747" s="12"/>
      <c r="J747" s="5"/>
      <c r="L747" s="110"/>
    </row>
    <row r="748" spans="2:12" s="3" customFormat="1" ht="11.25" customHeight="1" x14ac:dyDescent="0.2">
      <c r="B748" s="81"/>
      <c r="D748" s="21"/>
      <c r="E748" s="25"/>
      <c r="F748" s="25"/>
      <c r="G748" s="12"/>
      <c r="J748" s="5"/>
      <c r="L748" s="110"/>
    </row>
    <row r="749" spans="2:12" s="3" customFormat="1" ht="11.25" customHeight="1" x14ac:dyDescent="0.2">
      <c r="B749" s="81"/>
      <c r="D749" s="21"/>
      <c r="E749" s="25"/>
      <c r="F749" s="25"/>
      <c r="G749" s="12"/>
      <c r="J749" s="5"/>
      <c r="L749" s="110"/>
    </row>
    <row r="750" spans="2:12" s="3" customFormat="1" ht="11.25" customHeight="1" x14ac:dyDescent="0.2">
      <c r="B750" s="81"/>
      <c r="D750" s="21"/>
      <c r="E750" s="25"/>
      <c r="F750" s="25"/>
      <c r="G750" s="12"/>
      <c r="J750" s="5"/>
      <c r="L750" s="110"/>
    </row>
    <row r="751" spans="2:12" s="3" customFormat="1" ht="11.25" customHeight="1" x14ac:dyDescent="0.2">
      <c r="B751" s="81"/>
      <c r="D751" s="21"/>
      <c r="E751" s="25"/>
      <c r="F751" s="25"/>
      <c r="G751" s="12"/>
      <c r="J751" s="5"/>
      <c r="L751" s="110"/>
    </row>
    <row r="752" spans="2:12" s="3" customFormat="1" ht="11.25" customHeight="1" x14ac:dyDescent="0.2">
      <c r="B752" s="81"/>
      <c r="D752" s="21"/>
      <c r="E752" s="25"/>
      <c r="F752" s="25"/>
      <c r="G752" s="12"/>
      <c r="J752" s="5"/>
      <c r="L752" s="110"/>
    </row>
    <row r="753" spans="2:12" s="3" customFormat="1" ht="11.25" customHeight="1" x14ac:dyDescent="0.2">
      <c r="B753" s="81"/>
      <c r="D753" s="21"/>
      <c r="E753" s="25"/>
      <c r="F753" s="25"/>
      <c r="G753" s="12"/>
      <c r="J753" s="5"/>
      <c r="L753" s="110"/>
    </row>
    <row r="754" spans="2:12" s="3" customFormat="1" ht="11.25" customHeight="1" x14ac:dyDescent="0.2">
      <c r="B754" s="81"/>
      <c r="D754" s="21"/>
      <c r="E754" s="25"/>
      <c r="F754" s="25"/>
      <c r="G754" s="12"/>
      <c r="J754" s="5"/>
      <c r="L754" s="110"/>
    </row>
    <row r="755" spans="2:12" s="3" customFormat="1" ht="11.25" customHeight="1" x14ac:dyDescent="0.2">
      <c r="B755" s="81"/>
      <c r="D755" s="21"/>
      <c r="E755" s="25"/>
      <c r="F755" s="25"/>
      <c r="G755" s="12"/>
      <c r="J755" s="5"/>
      <c r="L755" s="110"/>
    </row>
    <row r="756" spans="2:12" s="3" customFormat="1" ht="11.25" customHeight="1" x14ac:dyDescent="0.2">
      <c r="B756" s="81"/>
      <c r="D756" s="21"/>
      <c r="E756" s="25"/>
      <c r="F756" s="25"/>
      <c r="G756" s="12"/>
      <c r="J756" s="5"/>
      <c r="L756" s="110"/>
    </row>
    <row r="757" spans="2:12" s="3" customFormat="1" ht="11.25" customHeight="1" x14ac:dyDescent="0.2">
      <c r="B757" s="81"/>
      <c r="D757" s="21"/>
      <c r="E757" s="25"/>
      <c r="F757" s="25"/>
      <c r="G757" s="12"/>
      <c r="J757" s="5"/>
      <c r="L757" s="110"/>
    </row>
    <row r="758" spans="2:12" s="3" customFormat="1" ht="11.25" customHeight="1" x14ac:dyDescent="0.2">
      <c r="B758" s="81"/>
      <c r="D758" s="21"/>
      <c r="E758" s="25"/>
      <c r="F758" s="25"/>
      <c r="G758" s="12"/>
      <c r="J758" s="5"/>
      <c r="L758" s="110"/>
    </row>
    <row r="759" spans="2:12" s="3" customFormat="1" ht="11.25" customHeight="1" x14ac:dyDescent="0.2">
      <c r="B759" s="81"/>
      <c r="D759" s="21"/>
      <c r="E759" s="25"/>
      <c r="F759" s="25"/>
      <c r="G759" s="12"/>
      <c r="J759" s="5"/>
      <c r="L759" s="110"/>
    </row>
    <row r="760" spans="2:12" s="3" customFormat="1" ht="11.25" customHeight="1" x14ac:dyDescent="0.2">
      <c r="B760" s="81"/>
      <c r="D760" s="21"/>
      <c r="E760" s="25"/>
      <c r="F760" s="25"/>
      <c r="G760" s="12"/>
      <c r="J760" s="5"/>
      <c r="L760" s="110"/>
    </row>
    <row r="761" spans="2:12" s="3" customFormat="1" ht="11.25" customHeight="1" x14ac:dyDescent="0.2">
      <c r="B761" s="81"/>
      <c r="D761" s="21"/>
      <c r="E761" s="25"/>
      <c r="F761" s="25"/>
      <c r="G761" s="12"/>
      <c r="J761" s="5"/>
      <c r="L761" s="110"/>
    </row>
    <row r="762" spans="2:12" s="3" customFormat="1" ht="11.25" customHeight="1" x14ac:dyDescent="0.2">
      <c r="B762" s="81"/>
      <c r="D762" s="21"/>
      <c r="E762" s="25"/>
      <c r="F762" s="25"/>
      <c r="G762" s="12"/>
      <c r="J762" s="5"/>
      <c r="L762" s="110"/>
    </row>
    <row r="763" spans="2:12" s="3" customFormat="1" ht="11.25" customHeight="1" x14ac:dyDescent="0.2">
      <c r="B763" s="81"/>
      <c r="D763" s="21"/>
      <c r="E763" s="25"/>
      <c r="F763" s="25"/>
      <c r="G763" s="12"/>
      <c r="J763" s="5"/>
      <c r="L763" s="110"/>
    </row>
    <row r="764" spans="2:12" s="3" customFormat="1" ht="11.25" customHeight="1" x14ac:dyDescent="0.2">
      <c r="B764" s="81"/>
      <c r="D764" s="21"/>
      <c r="E764" s="25"/>
      <c r="F764" s="25"/>
      <c r="G764" s="12"/>
      <c r="J764" s="5"/>
      <c r="L764" s="110"/>
    </row>
    <row r="765" spans="2:12" s="3" customFormat="1" ht="11.25" customHeight="1" x14ac:dyDescent="0.2">
      <c r="B765" s="81"/>
      <c r="D765" s="21"/>
      <c r="E765" s="25"/>
      <c r="F765" s="25"/>
      <c r="G765" s="12"/>
      <c r="J765" s="5"/>
      <c r="L765" s="110"/>
    </row>
    <row r="766" spans="2:12" s="3" customFormat="1" ht="11.25" customHeight="1" x14ac:dyDescent="0.2">
      <c r="B766" s="81"/>
      <c r="D766" s="21"/>
      <c r="E766" s="25"/>
      <c r="F766" s="25"/>
      <c r="G766" s="12"/>
      <c r="J766" s="5"/>
      <c r="L766" s="110"/>
    </row>
    <row r="767" spans="2:12" s="3" customFormat="1" ht="11.25" customHeight="1" x14ac:dyDescent="0.2">
      <c r="B767" s="81"/>
      <c r="D767" s="21"/>
      <c r="E767" s="25"/>
      <c r="F767" s="25"/>
      <c r="G767" s="12"/>
      <c r="J767" s="5"/>
      <c r="L767" s="110"/>
    </row>
    <row r="768" spans="2:12" s="3" customFormat="1" ht="11.25" customHeight="1" x14ac:dyDescent="0.2">
      <c r="B768" s="81"/>
      <c r="D768" s="21"/>
      <c r="E768" s="25"/>
      <c r="F768" s="25"/>
      <c r="G768" s="12"/>
      <c r="J768" s="5"/>
      <c r="L768" s="110"/>
    </row>
    <row r="769" spans="2:12" s="3" customFormat="1" ht="11.25" customHeight="1" x14ac:dyDescent="0.2">
      <c r="B769" s="81"/>
      <c r="D769" s="21"/>
      <c r="E769" s="25"/>
      <c r="F769" s="25"/>
      <c r="G769" s="12"/>
      <c r="J769" s="5"/>
      <c r="L769" s="110"/>
    </row>
    <row r="770" spans="2:12" s="3" customFormat="1" ht="11.25" customHeight="1" x14ac:dyDescent="0.2">
      <c r="B770" s="81"/>
      <c r="D770" s="21"/>
      <c r="E770" s="25"/>
      <c r="F770" s="25"/>
      <c r="G770" s="12"/>
      <c r="J770" s="5"/>
      <c r="L770" s="110"/>
    </row>
    <row r="771" spans="2:12" s="3" customFormat="1" ht="11.25" customHeight="1" x14ac:dyDescent="0.2">
      <c r="B771" s="81"/>
      <c r="D771" s="21"/>
      <c r="E771" s="25"/>
      <c r="F771" s="25"/>
      <c r="G771" s="12"/>
      <c r="J771" s="5"/>
      <c r="L771" s="110"/>
    </row>
    <row r="772" spans="2:12" s="3" customFormat="1" ht="11.25" customHeight="1" x14ac:dyDescent="0.2">
      <c r="B772" s="81"/>
      <c r="D772" s="21"/>
      <c r="E772" s="25"/>
      <c r="F772" s="25"/>
      <c r="G772" s="12"/>
      <c r="J772" s="5"/>
      <c r="L772" s="110"/>
    </row>
    <row r="773" spans="2:12" s="3" customFormat="1" ht="11.25" customHeight="1" x14ac:dyDescent="0.2">
      <c r="B773" s="81"/>
      <c r="D773" s="21"/>
      <c r="E773" s="25"/>
      <c r="F773" s="25"/>
      <c r="G773" s="12"/>
      <c r="J773" s="5"/>
      <c r="L773" s="110"/>
    </row>
    <row r="774" spans="2:12" s="3" customFormat="1" ht="11.25" customHeight="1" x14ac:dyDescent="0.2">
      <c r="B774" s="81"/>
      <c r="D774" s="21"/>
      <c r="E774" s="25"/>
      <c r="F774" s="25"/>
      <c r="G774" s="12"/>
      <c r="J774" s="5"/>
      <c r="L774" s="110"/>
    </row>
    <row r="775" spans="2:12" s="3" customFormat="1" ht="11.25" customHeight="1" x14ac:dyDescent="0.2">
      <c r="B775" s="81"/>
      <c r="D775" s="21"/>
      <c r="E775" s="25"/>
      <c r="F775" s="25"/>
      <c r="G775" s="12"/>
      <c r="J775" s="5"/>
      <c r="L775" s="110"/>
    </row>
    <row r="776" spans="2:12" s="3" customFormat="1" ht="11.25" customHeight="1" x14ac:dyDescent="0.2">
      <c r="B776" s="81"/>
      <c r="D776" s="21"/>
      <c r="E776" s="25"/>
      <c r="F776" s="25"/>
      <c r="G776" s="12"/>
      <c r="J776" s="5"/>
      <c r="L776" s="110"/>
    </row>
    <row r="777" spans="2:12" s="3" customFormat="1" ht="11.25" customHeight="1" x14ac:dyDescent="0.2">
      <c r="B777" s="81"/>
      <c r="D777" s="21"/>
      <c r="E777" s="25"/>
      <c r="F777" s="25"/>
      <c r="G777" s="12"/>
      <c r="J777" s="5"/>
      <c r="L777" s="110"/>
    </row>
    <row r="778" spans="2:12" s="3" customFormat="1" ht="11.25" customHeight="1" x14ac:dyDescent="0.2">
      <c r="B778" s="81"/>
      <c r="D778" s="21"/>
      <c r="E778" s="25"/>
      <c r="F778" s="25"/>
      <c r="G778" s="12"/>
      <c r="J778" s="5"/>
      <c r="L778" s="110"/>
    </row>
    <row r="779" spans="2:12" s="3" customFormat="1" ht="11.25" customHeight="1" x14ac:dyDescent="0.2">
      <c r="B779" s="81"/>
      <c r="D779" s="21"/>
      <c r="E779" s="25"/>
      <c r="F779" s="25"/>
      <c r="G779" s="12"/>
      <c r="J779" s="5"/>
      <c r="L779" s="110"/>
    </row>
    <row r="780" spans="2:12" s="3" customFormat="1" ht="11.25" customHeight="1" x14ac:dyDescent="0.2">
      <c r="B780" s="81"/>
      <c r="D780" s="21"/>
      <c r="E780" s="25"/>
      <c r="F780" s="25"/>
      <c r="G780" s="12"/>
      <c r="J780" s="5"/>
      <c r="L780" s="110"/>
    </row>
    <row r="781" spans="2:12" s="3" customFormat="1" ht="11.25" customHeight="1" x14ac:dyDescent="0.2">
      <c r="B781" s="81"/>
      <c r="D781" s="21"/>
      <c r="E781" s="25"/>
      <c r="F781" s="25"/>
      <c r="G781" s="12"/>
      <c r="J781" s="5"/>
      <c r="L781" s="110"/>
    </row>
    <row r="782" spans="2:12" s="3" customFormat="1" ht="11.25" customHeight="1" x14ac:dyDescent="0.2">
      <c r="B782" s="81"/>
      <c r="D782" s="21"/>
      <c r="E782" s="25"/>
      <c r="F782" s="25"/>
      <c r="G782" s="12"/>
      <c r="J782" s="5"/>
      <c r="L782" s="110"/>
    </row>
    <row r="783" spans="2:12" s="3" customFormat="1" ht="11.25" customHeight="1" x14ac:dyDescent="0.2">
      <c r="B783" s="81"/>
      <c r="D783" s="21"/>
      <c r="E783" s="25"/>
      <c r="F783" s="25"/>
      <c r="G783" s="12"/>
      <c r="J783" s="5"/>
      <c r="L783" s="110"/>
    </row>
    <row r="784" spans="2:12" s="3" customFormat="1" ht="11.25" customHeight="1" x14ac:dyDescent="0.2">
      <c r="B784" s="81"/>
      <c r="D784" s="21"/>
      <c r="E784" s="25"/>
      <c r="F784" s="25"/>
      <c r="G784" s="12"/>
      <c r="J784" s="5"/>
      <c r="L784" s="110"/>
    </row>
    <row r="785" spans="2:12" s="3" customFormat="1" ht="11.25" customHeight="1" x14ac:dyDescent="0.2">
      <c r="B785" s="81"/>
      <c r="D785" s="21"/>
      <c r="E785" s="25"/>
      <c r="F785" s="25"/>
      <c r="G785" s="12"/>
      <c r="J785" s="5"/>
      <c r="L785" s="110"/>
    </row>
    <row r="786" spans="2:12" s="3" customFormat="1" ht="11.25" customHeight="1" x14ac:dyDescent="0.2">
      <c r="B786" s="81"/>
      <c r="D786" s="21"/>
      <c r="E786" s="25"/>
      <c r="F786" s="25"/>
      <c r="G786" s="12"/>
      <c r="J786" s="5"/>
      <c r="L786" s="110"/>
    </row>
    <row r="787" spans="2:12" s="3" customFormat="1" ht="11.25" customHeight="1" x14ac:dyDescent="0.2">
      <c r="B787" s="81"/>
      <c r="D787" s="21"/>
      <c r="E787" s="25"/>
      <c r="F787" s="25"/>
      <c r="G787" s="12"/>
      <c r="J787" s="5"/>
      <c r="L787" s="110"/>
    </row>
    <row r="788" spans="2:12" s="3" customFormat="1" ht="11.25" customHeight="1" x14ac:dyDescent="0.2">
      <c r="B788" s="81"/>
      <c r="D788" s="21"/>
      <c r="E788" s="25"/>
      <c r="F788" s="25"/>
      <c r="G788" s="12"/>
      <c r="J788" s="5"/>
      <c r="L788" s="110"/>
    </row>
    <row r="789" spans="2:12" s="3" customFormat="1" ht="11.25" customHeight="1" x14ac:dyDescent="0.2">
      <c r="B789" s="81"/>
      <c r="D789" s="21"/>
      <c r="E789" s="25"/>
      <c r="F789" s="25"/>
      <c r="G789" s="12"/>
      <c r="J789" s="5"/>
      <c r="L789" s="110"/>
    </row>
    <row r="790" spans="2:12" s="3" customFormat="1" ht="11.25" customHeight="1" x14ac:dyDescent="0.2">
      <c r="B790" s="81"/>
      <c r="D790" s="21"/>
      <c r="E790" s="25"/>
      <c r="F790" s="25"/>
      <c r="G790" s="12"/>
      <c r="J790" s="5"/>
      <c r="L790" s="110"/>
    </row>
    <row r="791" spans="2:12" s="3" customFormat="1" ht="11.25" customHeight="1" x14ac:dyDescent="0.2">
      <c r="B791" s="81"/>
      <c r="D791" s="21"/>
      <c r="E791" s="25"/>
      <c r="F791" s="25"/>
      <c r="G791" s="12"/>
      <c r="J791" s="5"/>
      <c r="L791" s="110"/>
    </row>
    <row r="792" spans="2:12" s="3" customFormat="1" ht="11.25" customHeight="1" x14ac:dyDescent="0.2">
      <c r="B792" s="81"/>
      <c r="D792" s="21"/>
      <c r="E792" s="25"/>
      <c r="F792" s="25"/>
      <c r="G792" s="12"/>
      <c r="J792" s="5"/>
      <c r="L792" s="110"/>
    </row>
    <row r="793" spans="2:12" s="3" customFormat="1" ht="11.25" customHeight="1" x14ac:dyDescent="0.2">
      <c r="B793" s="81"/>
      <c r="D793" s="21"/>
      <c r="E793" s="25"/>
      <c r="F793" s="25"/>
      <c r="G793" s="12"/>
      <c r="J793" s="5"/>
      <c r="L793" s="110"/>
    </row>
    <row r="794" spans="2:12" s="3" customFormat="1" ht="11.25" customHeight="1" x14ac:dyDescent="0.2">
      <c r="B794" s="81"/>
      <c r="D794" s="21"/>
      <c r="E794" s="25"/>
      <c r="F794" s="25"/>
      <c r="G794" s="12"/>
      <c r="J794" s="5"/>
      <c r="L794" s="110"/>
    </row>
    <row r="795" spans="2:12" s="3" customFormat="1" ht="11.25" customHeight="1" x14ac:dyDescent="0.2">
      <c r="B795" s="81"/>
      <c r="D795" s="21"/>
      <c r="E795" s="25"/>
      <c r="F795" s="25"/>
      <c r="G795" s="12"/>
      <c r="J795" s="5"/>
      <c r="L795" s="110"/>
    </row>
    <row r="796" spans="2:12" s="3" customFormat="1" ht="11.25" customHeight="1" x14ac:dyDescent="0.2">
      <c r="B796" s="81"/>
      <c r="D796" s="21"/>
      <c r="E796" s="25"/>
      <c r="F796" s="25"/>
      <c r="G796" s="12"/>
      <c r="J796" s="5"/>
      <c r="L796" s="110"/>
    </row>
    <row r="797" spans="2:12" s="3" customFormat="1" ht="11.25" customHeight="1" x14ac:dyDescent="0.2">
      <c r="B797" s="81"/>
      <c r="D797" s="21"/>
      <c r="E797" s="25"/>
      <c r="F797" s="25"/>
      <c r="G797" s="12"/>
      <c r="J797" s="5"/>
      <c r="L797" s="110"/>
    </row>
    <row r="798" spans="2:12" s="3" customFormat="1" ht="11.25" customHeight="1" x14ac:dyDescent="0.2">
      <c r="B798" s="81"/>
      <c r="D798" s="21"/>
      <c r="E798" s="25"/>
      <c r="F798" s="25"/>
      <c r="G798" s="12"/>
      <c r="J798" s="5"/>
      <c r="L798" s="110"/>
    </row>
    <row r="799" spans="2:12" s="3" customFormat="1" ht="11.25" customHeight="1" x14ac:dyDescent="0.2">
      <c r="B799" s="81"/>
      <c r="D799" s="21"/>
      <c r="E799" s="25"/>
      <c r="F799" s="25"/>
      <c r="G799" s="12"/>
      <c r="J799" s="5"/>
      <c r="L799" s="110"/>
    </row>
    <row r="800" spans="2:12" s="3" customFormat="1" ht="11.25" customHeight="1" x14ac:dyDescent="0.2">
      <c r="B800" s="81"/>
      <c r="D800" s="21"/>
      <c r="E800" s="25"/>
      <c r="F800" s="25"/>
      <c r="G800" s="12"/>
      <c r="J800" s="5"/>
      <c r="L800" s="110"/>
    </row>
    <row r="801" spans="2:12" s="3" customFormat="1" ht="11.25" customHeight="1" x14ac:dyDescent="0.2">
      <c r="B801" s="81"/>
      <c r="D801" s="21"/>
      <c r="E801" s="25"/>
      <c r="F801" s="25"/>
      <c r="G801" s="12"/>
      <c r="J801" s="5"/>
      <c r="L801" s="110"/>
    </row>
    <row r="802" spans="2:12" s="3" customFormat="1" ht="11.25" customHeight="1" x14ac:dyDescent="0.2">
      <c r="B802" s="81"/>
      <c r="D802" s="21"/>
      <c r="E802" s="25"/>
      <c r="F802" s="25"/>
      <c r="G802" s="12"/>
      <c r="J802" s="5"/>
      <c r="L802" s="110"/>
    </row>
    <row r="803" spans="2:12" s="3" customFormat="1" ht="11.25" customHeight="1" x14ac:dyDescent="0.2">
      <c r="B803" s="81"/>
      <c r="D803" s="21"/>
      <c r="E803" s="25"/>
      <c r="F803" s="25"/>
      <c r="G803" s="12"/>
      <c r="J803" s="5"/>
      <c r="L803" s="110"/>
    </row>
    <row r="804" spans="2:12" s="3" customFormat="1" ht="11.25" customHeight="1" x14ac:dyDescent="0.2">
      <c r="B804" s="81"/>
      <c r="D804" s="21"/>
      <c r="E804" s="25"/>
      <c r="F804" s="25"/>
      <c r="G804" s="12"/>
      <c r="J804" s="5"/>
      <c r="L804" s="110"/>
    </row>
    <row r="805" spans="2:12" s="3" customFormat="1" ht="11.25" customHeight="1" x14ac:dyDescent="0.2">
      <c r="B805" s="81"/>
      <c r="D805" s="21"/>
      <c r="E805" s="25"/>
      <c r="F805" s="25"/>
      <c r="G805" s="12"/>
      <c r="J805" s="5"/>
      <c r="L805" s="110"/>
    </row>
    <row r="806" spans="2:12" s="3" customFormat="1" ht="11.25" customHeight="1" x14ac:dyDescent="0.2">
      <c r="B806" s="81"/>
      <c r="D806" s="21"/>
      <c r="E806" s="25"/>
      <c r="F806" s="25"/>
      <c r="G806" s="12"/>
      <c r="J806" s="5"/>
      <c r="L806" s="110"/>
    </row>
    <row r="807" spans="2:12" s="3" customFormat="1" ht="11.25" customHeight="1" x14ac:dyDescent="0.2">
      <c r="B807" s="81"/>
      <c r="D807" s="21"/>
      <c r="E807" s="25"/>
      <c r="F807" s="25"/>
      <c r="G807" s="12"/>
      <c r="J807" s="5"/>
      <c r="L807" s="110"/>
    </row>
    <row r="808" spans="2:12" s="3" customFormat="1" ht="11.25" customHeight="1" x14ac:dyDescent="0.2">
      <c r="B808" s="81"/>
      <c r="D808" s="21"/>
      <c r="E808" s="25"/>
      <c r="F808" s="25"/>
      <c r="G808" s="12"/>
      <c r="J808" s="5"/>
      <c r="L808" s="110"/>
    </row>
    <row r="809" spans="2:12" s="3" customFormat="1" ht="11.25" customHeight="1" x14ac:dyDescent="0.2">
      <c r="B809" s="81"/>
      <c r="D809" s="21"/>
      <c r="E809" s="25"/>
      <c r="F809" s="25"/>
      <c r="G809" s="12"/>
      <c r="J809" s="5"/>
      <c r="L809" s="110"/>
    </row>
    <row r="810" spans="2:12" s="3" customFormat="1" ht="11.25" customHeight="1" x14ac:dyDescent="0.2">
      <c r="B810" s="81"/>
      <c r="D810" s="21"/>
      <c r="E810" s="25"/>
      <c r="F810" s="25"/>
      <c r="G810" s="12"/>
      <c r="J810" s="5"/>
      <c r="L810" s="110"/>
    </row>
    <row r="811" spans="2:12" s="3" customFormat="1" ht="11.25" customHeight="1" x14ac:dyDescent="0.2">
      <c r="B811" s="81"/>
      <c r="D811" s="21"/>
      <c r="E811" s="25"/>
      <c r="F811" s="25"/>
      <c r="G811" s="12"/>
      <c r="J811" s="5"/>
      <c r="L811" s="110"/>
    </row>
    <row r="812" spans="2:12" s="3" customFormat="1" ht="11.25" customHeight="1" x14ac:dyDescent="0.2">
      <c r="B812" s="81"/>
      <c r="D812" s="21"/>
      <c r="E812" s="25"/>
      <c r="F812" s="25"/>
      <c r="G812" s="12"/>
      <c r="J812" s="5"/>
      <c r="L812" s="110"/>
    </row>
    <row r="813" spans="2:12" s="3" customFormat="1" ht="11.25" customHeight="1" x14ac:dyDescent="0.2">
      <c r="B813" s="81"/>
      <c r="D813" s="21"/>
      <c r="E813" s="25"/>
      <c r="F813" s="25"/>
      <c r="G813" s="12"/>
      <c r="J813" s="5"/>
      <c r="L813" s="110"/>
    </row>
    <row r="814" spans="2:12" s="3" customFormat="1" ht="11.25" customHeight="1" x14ac:dyDescent="0.2">
      <c r="B814" s="81"/>
      <c r="D814" s="21"/>
      <c r="E814" s="25"/>
      <c r="F814" s="25"/>
      <c r="G814" s="12"/>
      <c r="J814" s="5"/>
      <c r="L814" s="110"/>
    </row>
    <row r="815" spans="2:12" s="3" customFormat="1" ht="11.25" customHeight="1" x14ac:dyDescent="0.2">
      <c r="B815" s="81"/>
      <c r="D815" s="21"/>
      <c r="E815" s="25"/>
      <c r="F815" s="25"/>
      <c r="G815" s="12"/>
      <c r="J815" s="5"/>
      <c r="L815" s="110"/>
    </row>
    <row r="816" spans="2:12" s="3" customFormat="1" ht="11.25" customHeight="1" x14ac:dyDescent="0.2">
      <c r="B816" s="81"/>
      <c r="D816" s="21"/>
      <c r="E816" s="25"/>
      <c r="F816" s="25"/>
      <c r="G816" s="12"/>
      <c r="J816" s="5"/>
      <c r="L816" s="110"/>
    </row>
    <row r="817" spans="2:12" s="3" customFormat="1" ht="11.25" customHeight="1" x14ac:dyDescent="0.2">
      <c r="B817" s="81"/>
      <c r="D817" s="21"/>
      <c r="E817" s="25"/>
      <c r="F817" s="25"/>
      <c r="G817" s="12"/>
      <c r="J817" s="5"/>
      <c r="L817" s="110"/>
    </row>
    <row r="818" spans="2:12" s="3" customFormat="1" ht="11.25" customHeight="1" x14ac:dyDescent="0.2">
      <c r="B818" s="81"/>
      <c r="D818" s="21"/>
      <c r="E818" s="25"/>
      <c r="F818" s="25"/>
      <c r="G818" s="12"/>
      <c r="J818" s="5"/>
      <c r="L818" s="110"/>
    </row>
    <row r="819" spans="2:12" s="3" customFormat="1" ht="11.25" customHeight="1" x14ac:dyDescent="0.2">
      <c r="B819" s="81"/>
      <c r="D819" s="21"/>
      <c r="E819" s="25"/>
      <c r="F819" s="25"/>
      <c r="G819" s="12"/>
      <c r="J819" s="5"/>
      <c r="L819" s="110"/>
    </row>
    <row r="820" spans="2:12" s="3" customFormat="1" ht="11.25" customHeight="1" x14ac:dyDescent="0.2">
      <c r="B820" s="81"/>
      <c r="D820" s="21"/>
      <c r="E820" s="25"/>
      <c r="F820" s="25"/>
      <c r="G820" s="12"/>
      <c r="J820" s="5"/>
      <c r="L820" s="110"/>
    </row>
  </sheetData>
  <autoFilter ref="A1:K116"/>
  <phoneticPr fontId="1"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$-TBao1 </vt:lpstr>
      <vt:lpstr>%-TBao2</vt:lpstr>
      <vt:lpstr>- DLiêu Gốc -</vt:lpstr>
      <vt:lpstr>'$-TBao1 '!Print_Area</vt:lpstr>
      <vt:lpstr>'%-TBao2'!Print_Area</vt:lpstr>
      <vt:lpstr>'$-TBao1 '!Print_Titles</vt:lpstr>
      <vt:lpstr>'%-TBao2'!Print_Titles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HVHC</dc:creator>
  <cp:lastModifiedBy>AutoBVT</cp:lastModifiedBy>
  <cp:lastPrinted>2020-07-03T04:00:48Z</cp:lastPrinted>
  <dcterms:created xsi:type="dcterms:W3CDTF">1996-10-14T23:33:28Z</dcterms:created>
  <dcterms:modified xsi:type="dcterms:W3CDTF">2020-07-03T04:17:11Z</dcterms:modified>
</cp:coreProperties>
</file>